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9810"/>
  </bookViews>
  <sheets>
    <sheet name="Меню лето" sheetId="2" r:id="rId1"/>
    <sheet name="Сырьё лето" sheetId="3" r:id="rId2"/>
  </sheets>
  <calcPr calcId="152511"/>
</workbook>
</file>

<file path=xl/calcChain.xml><?xml version="1.0" encoding="utf-8"?>
<calcChain xmlns="http://schemas.openxmlformats.org/spreadsheetml/2006/main">
  <c r="F113" i="2" l="1"/>
  <c r="E113" i="2"/>
  <c r="D113" i="2"/>
  <c r="F101" i="2"/>
  <c r="E101" i="2"/>
  <c r="D101" i="2"/>
  <c r="F91" i="2"/>
  <c r="E91" i="2"/>
  <c r="D91" i="2"/>
  <c r="F77" i="2"/>
  <c r="E77" i="2"/>
  <c r="D77" i="2"/>
  <c r="F66" i="2"/>
  <c r="E66" i="2"/>
  <c r="D66" i="2"/>
  <c r="F53" i="2"/>
  <c r="E53" i="2"/>
  <c r="D53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1" i="2"/>
  <c r="E21" i="2"/>
  <c r="D21" i="2"/>
  <c r="F102" i="2"/>
  <c r="E102" i="2"/>
  <c r="D102" i="2"/>
  <c r="F114" i="2"/>
  <c r="E114" i="2"/>
  <c r="D114" i="2"/>
  <c r="F92" i="2"/>
  <c r="E92" i="2"/>
  <c r="D92" i="2"/>
  <c r="G91" i="2" l="1"/>
  <c r="G66" i="2"/>
  <c r="G77" i="2"/>
  <c r="G101" i="2"/>
  <c r="G113" i="2"/>
  <c r="Q40" i="2"/>
  <c r="P40" i="2"/>
  <c r="O40" i="2"/>
  <c r="N40" i="2"/>
  <c r="M40" i="2"/>
  <c r="J40" i="2"/>
  <c r="F40" i="2"/>
  <c r="E40" i="2"/>
  <c r="D40" i="2"/>
  <c r="W40" i="3"/>
  <c r="R40" i="3"/>
  <c r="I40" i="3"/>
  <c r="G29" i="3"/>
  <c r="F64" i="2" l="1"/>
  <c r="G109" i="2"/>
  <c r="G110" i="2"/>
  <c r="G111" i="2"/>
  <c r="G112" i="2"/>
  <c r="G114" i="2"/>
  <c r="G108" i="2"/>
  <c r="G99" i="2"/>
  <c r="G100" i="2"/>
  <c r="G102" i="2"/>
  <c r="G98" i="2"/>
  <c r="G86" i="2"/>
  <c r="G87" i="2"/>
  <c r="G88" i="2"/>
  <c r="G89" i="2"/>
  <c r="G90" i="2"/>
  <c r="G92" i="2"/>
  <c r="G85" i="2"/>
  <c r="G74" i="2"/>
  <c r="G75" i="2"/>
  <c r="G76" i="2"/>
  <c r="G78" i="2"/>
  <c r="G79" i="2"/>
  <c r="G73" i="2"/>
  <c r="G61" i="2"/>
  <c r="G51" i="2"/>
  <c r="G52" i="2"/>
  <c r="G53" i="2"/>
  <c r="G54" i="2"/>
  <c r="G55" i="2"/>
  <c r="G50" i="2"/>
  <c r="G40" i="2"/>
  <c r="G41" i="2"/>
  <c r="G43" i="2"/>
  <c r="G44" i="2"/>
  <c r="G39" i="2"/>
  <c r="G17" i="2"/>
  <c r="G18" i="2"/>
  <c r="G19" i="2"/>
  <c r="G20" i="2"/>
  <c r="G21" i="2"/>
  <c r="G16" i="2"/>
  <c r="G28" i="2"/>
  <c r="G29" i="2"/>
  <c r="G30" i="2"/>
  <c r="G31" i="2"/>
  <c r="G32" i="2"/>
  <c r="G33" i="2"/>
  <c r="G27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64" i="2"/>
  <c r="P69" i="2" s="1"/>
  <c r="F69" i="2"/>
  <c r="F42" i="2"/>
  <c r="D116" i="2"/>
  <c r="E116" i="2"/>
  <c r="F116" i="2"/>
  <c r="H116" i="2"/>
  <c r="I116" i="2"/>
  <c r="J116" i="2"/>
  <c r="K116" i="2"/>
  <c r="L116" i="2"/>
  <c r="M116" i="2"/>
  <c r="N116" i="2"/>
  <c r="O116" i="2"/>
  <c r="P116" i="2"/>
  <c r="Q116" i="2"/>
  <c r="R116" i="2"/>
  <c r="D104" i="2"/>
  <c r="E104" i="2"/>
  <c r="F104" i="2"/>
  <c r="I104" i="2"/>
  <c r="J104" i="2"/>
  <c r="K104" i="2"/>
  <c r="L104" i="2"/>
  <c r="M104" i="2"/>
  <c r="N104" i="2"/>
  <c r="O104" i="2"/>
  <c r="P104" i="2"/>
  <c r="Q104" i="2"/>
  <c r="R104" i="2"/>
  <c r="C104" i="2"/>
  <c r="D94" i="2"/>
  <c r="E94" i="2"/>
  <c r="F94" i="2"/>
  <c r="H94" i="2"/>
  <c r="I94" i="2"/>
  <c r="J94" i="2"/>
  <c r="K94" i="2"/>
  <c r="L94" i="2"/>
  <c r="M94" i="2"/>
  <c r="N94" i="2"/>
  <c r="O94" i="2"/>
  <c r="P94" i="2"/>
  <c r="Q94" i="2"/>
  <c r="R94" i="2"/>
  <c r="C94" i="2"/>
  <c r="D81" i="2"/>
  <c r="E81" i="2"/>
  <c r="F81" i="2"/>
  <c r="G81" i="2"/>
  <c r="J81" i="2"/>
  <c r="K81" i="2"/>
  <c r="L81" i="2"/>
  <c r="M81" i="2"/>
  <c r="N81" i="2"/>
  <c r="O81" i="2"/>
  <c r="P81" i="2"/>
  <c r="Q81" i="2"/>
  <c r="R81" i="2"/>
  <c r="C81" i="2"/>
  <c r="D69" i="2"/>
  <c r="E69" i="2"/>
  <c r="G69" i="2"/>
  <c r="H69" i="2"/>
  <c r="I69" i="2"/>
  <c r="J69" i="2"/>
  <c r="K69" i="2"/>
  <c r="L69" i="2"/>
  <c r="M69" i="2"/>
  <c r="N69" i="2"/>
  <c r="O69" i="2"/>
  <c r="Q69" i="2"/>
  <c r="R69" i="2"/>
  <c r="D57" i="2"/>
  <c r="E57" i="2"/>
  <c r="F57" i="2"/>
  <c r="H57" i="2"/>
  <c r="I57" i="2"/>
  <c r="J57" i="2"/>
  <c r="K57" i="2"/>
  <c r="L57" i="2"/>
  <c r="M57" i="2"/>
  <c r="N57" i="2"/>
  <c r="O57" i="2"/>
  <c r="P57" i="2"/>
  <c r="Q57" i="2"/>
  <c r="R57" i="2"/>
  <c r="C57" i="2"/>
  <c r="D46" i="2"/>
  <c r="E46" i="2"/>
  <c r="H46" i="2"/>
  <c r="I46" i="2"/>
  <c r="J46" i="2"/>
  <c r="K46" i="2"/>
  <c r="L46" i="2"/>
  <c r="M46" i="2"/>
  <c r="N46" i="2"/>
  <c r="O46" i="2"/>
  <c r="P46" i="2"/>
  <c r="Q46" i="2"/>
  <c r="R46" i="2"/>
  <c r="C35" i="2"/>
  <c r="C23" i="2"/>
  <c r="C12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D35" i="2"/>
  <c r="E23" i="2"/>
  <c r="F23" i="2"/>
  <c r="G23" i="2"/>
  <c r="I23" i="2"/>
  <c r="J23" i="2"/>
  <c r="K23" i="2"/>
  <c r="L23" i="2"/>
  <c r="M23" i="2"/>
  <c r="N23" i="2"/>
  <c r="O23" i="2"/>
  <c r="P23" i="2"/>
  <c r="Q23" i="2"/>
  <c r="R23" i="2"/>
  <c r="D23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25" i="2" l="1"/>
  <c r="E125" i="2"/>
  <c r="N125" i="2"/>
  <c r="J125" i="2"/>
  <c r="Q125" i="2"/>
  <c r="M125" i="2"/>
  <c r="D125" i="2"/>
  <c r="O125" i="2"/>
  <c r="P125" i="2"/>
  <c r="L125" i="2"/>
  <c r="R125" i="2"/>
  <c r="F46" i="2"/>
  <c r="F125" i="2" s="1"/>
  <c r="G42" i="2"/>
  <c r="G46" i="2" s="1"/>
  <c r="H100" i="2"/>
  <c r="G104" i="2"/>
  <c r="H8" i="2"/>
  <c r="H12" i="2" s="1"/>
  <c r="G94" i="2" l="1"/>
  <c r="I74" i="2"/>
  <c r="I81" i="2" s="1"/>
  <c r="I125" i="2" s="1"/>
  <c r="H74" i="2"/>
  <c r="H81" i="2" s="1"/>
  <c r="H102" i="2"/>
  <c r="H104" i="2" s="1"/>
  <c r="H21" i="2"/>
  <c r="H23" i="2" s="1"/>
  <c r="G57" i="2"/>
  <c r="G12" i="2"/>
  <c r="C109" i="2"/>
  <c r="C116" i="2" s="1"/>
  <c r="C62" i="2"/>
  <c r="C69" i="2" s="1"/>
  <c r="C46" i="2"/>
  <c r="H125" i="2" l="1"/>
  <c r="G116" i="2"/>
  <c r="G125" i="2" s="1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D123" i="2"/>
  <c r="AH66" i="3" l="1"/>
</calcChain>
</file>

<file path=xl/sharedStrings.xml><?xml version="1.0" encoding="utf-8"?>
<sst xmlns="http://schemas.openxmlformats.org/spreadsheetml/2006/main" count="341" uniqueCount="159">
  <si>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</si>
  <si>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</si>
  <si>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</si>
  <si>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</si>
  <si>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</si>
  <si>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</si>
  <si>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</si>
  <si>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</si>
  <si>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</si>
  <si>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</si>
  <si>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</si>
  <si>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</si>
  <si>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</si>
  <si>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</si>
  <si>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</si>
  <si>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</si>
  <si>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</si>
  <si>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</si>
  <si>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</si>
  <si>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</si>
  <si>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</si>
  <si>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</si>
  <si>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</si>
  <si>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</si>
  <si>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</si>
  <si>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</si>
  <si>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</si>
  <si>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</si>
  <si>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</si>
  <si>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</si>
  <si>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</si>
  <si>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</si>
  <si>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</si>
  <si>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</si>
  <si>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</si>
  <si>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</si>
  <si>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</si>
  <si>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</si>
  <si>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</si>
  <si>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</si>
  <si>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</si>
  <si>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</si>
  <si>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</si>
  <si>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</si>
  <si>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</si>
  <si>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</si>
  <si>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</si>
  <si>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</si>
  <si>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</si>
  <si>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</si>
  <si>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</si>
  <si>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</si>
  <si>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</si>
  <si>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</si>
  <si>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</si>
  <si>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</si>
  <si>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</si>
  <si>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</si>
  <si>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</si>
  <si>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</si>
  <si>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</si>
  <si>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</si>
  <si>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</si>
  <si>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</si>
  <si>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</si>
  <si>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</si>
  <si>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</si>
  <si>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</si>
  <si>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</si>
  <si>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</si>
  <si>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</si>
  <si>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</si>
  <si>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</si>
  <si>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</si>
  <si>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</si>
  <si>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</si>
  <si>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</si>
  <si>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</si>
  <si>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</si>
  <si>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</si>
  <si>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</si>
  <si>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</si>
  <si>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</si>
  <si>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</si>
  <si>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</si>
  <si>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</si>
  <si>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</si>
  <si>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</si>
  <si>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</si>
  <si>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</si>
  <si>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</si>
  <si>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</si>
  <si>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</si>
  <si>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</si>
  <si>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</si>
  <si>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</si>
  <si>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</si>
  <si>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</si>
  <si>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</si>
  <si>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</si>
  <si>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</si>
  <si>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</si>
  <si>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</si>
  <si>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</si>
  <si>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</si>
  <si>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</si>
  <si>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</si>
  <si>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</si>
  <si>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</si>
  <si>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</si>
  <si>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</si>
  <si>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</si>
  <si>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</si>
  <si>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</si>
  <si>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</si>
  <si>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</si>
  <si>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</si>
  <si>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</si>
  <si>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</si>
  <si>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</si>
  <si>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</si>
  <si>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</si>
  <si>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</si>
  <si>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</si>
  <si>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</si>
  <si>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</si>
  <si>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</si>
  <si>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</si>
  <si>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</si>
  <si>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</si>
  <si>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</si>
  <si>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</si>
  <si>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</si>
  <si>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</si>
  <si>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</si>
  <si>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</si>
  <si>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</si>
  <si>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</si>
  <si>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</si>
  <si>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</si>
  <si>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</si>
  <si>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</si>
  <si>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</si>
  <si>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</si>
  <si>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</si>
  <si>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</si>
  <si>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</si>
  <si>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</si>
  <si>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</si>
  <si>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</si>
  <si>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</si>
  <si>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</si>
  <si>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</si>
  <si>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</si>
  <si>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</si>
  <si>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</si>
  <si>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</si>
  <si>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</si>
  <si>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56.63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</si>
</sst>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  <xf numFmtId="0" fontId="6" fillId="4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8"/>
  <sheetViews>
    <sheetView tabSelected="1" topLeftCell="A85" zoomScale="70" zoomScaleNormal="70" workbookViewId="0">
      <selection activeCell="B118" sqref="B118"/>
    </sheetView>
  </sheetViews>
  <sheetFormatPr defaultColWidth="9.140625" defaultRowHeight="15.75" customHeight="1" x14ac:dyDescent="0.25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 x14ac:dyDescent="0.3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D4" s="180" t="s">
        <v>150</v>
      </c>
      <c r="E4" s="180"/>
      <c r="F4" s="180"/>
      <c r="G4" s="177" t="s">
        <v>151</v>
      </c>
      <c r="H4" s="180" t="s">
        <v>152</v>
      </c>
      <c r="I4" s="180"/>
      <c r="J4" s="180"/>
      <c r="K4" s="180"/>
      <c r="L4" s="180"/>
      <c r="M4" s="183" t="s">
        <v>153</v>
      </c>
      <c r="N4" s="184"/>
      <c r="O4" s="184"/>
      <c r="P4" s="184"/>
      <c r="Q4" s="184"/>
      <c r="R4" s="185"/>
      <c r="S4" s="107"/>
    </row>
    <row r="5" spans="1:38" ht="33.75" customHeight="1" x14ac:dyDescent="0.25">
      <c r="A5" s="181" t="s">
        <v>109</v>
      </c>
      <c r="B5" s="182"/>
      <c r="C5" s="49"/>
      <c r="D5" s="50" t="s">
        <v>0</v>
      </c>
      <c r="E5" s="50" t="s">
        <v>1</v>
      </c>
      <c r="F5" s="50" t="s">
        <v>2</v>
      </c>
      <c r="G5" s="178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ht="15.75" customHeight="1" x14ac:dyDescent="0.25">
      <c r="A14" s="95"/>
      <c r="B14" s="58">
        <v>51.83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38" s="60" customFormat="1" ht="15.75" customHeight="1" x14ac:dyDescent="0.25">
      <c r="A15" s="186" t="s">
        <v>110</v>
      </c>
      <c r="B15" s="18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145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0"/>
    </row>
    <row r="16" spans="1:38" ht="15.75" customHeight="1" x14ac:dyDescent="0.25">
      <c r="A16" s="96"/>
      <c r="B16" s="61" t="s">
        <v>120</v>
      </c>
      <c r="C16" s="61">
        <v>60</v>
      </c>
      <c r="D16" s="55">
        <v>0.79</v>
      </c>
      <c r="E16" s="55">
        <v>0.14399999999999999</v>
      </c>
      <c r="F16" s="55">
        <v>2.7360000000000002</v>
      </c>
      <c r="G16" s="55">
        <f>F16*4+E16*9+D16*4</f>
        <v>15.4</v>
      </c>
      <c r="H16" s="55">
        <v>4.8000000000000001E-2</v>
      </c>
      <c r="I16" s="55">
        <v>2.4E-2</v>
      </c>
      <c r="J16" s="55">
        <v>12.6</v>
      </c>
      <c r="K16" s="55">
        <v>0</v>
      </c>
      <c r="L16" s="55">
        <v>0.5</v>
      </c>
      <c r="M16" s="55">
        <v>10.08</v>
      </c>
      <c r="N16" s="55">
        <v>18.72</v>
      </c>
      <c r="O16" s="55">
        <v>14.4</v>
      </c>
      <c r="P16" s="55">
        <v>0.64800000000000002</v>
      </c>
      <c r="Q16" s="48">
        <v>0.10199999999999999</v>
      </c>
      <c r="R16" s="48">
        <v>0</v>
      </c>
    </row>
    <row r="17" spans="1:38" ht="15.75" customHeight="1" x14ac:dyDescent="0.25">
      <c r="A17" s="91">
        <v>259</v>
      </c>
      <c r="B17" s="51" t="s">
        <v>22</v>
      </c>
      <c r="C17" s="51">
        <v>175</v>
      </c>
      <c r="D17" s="46">
        <v>17.009708737864077</v>
      </c>
      <c r="E17" s="46">
        <v>15.679611650485436</v>
      </c>
      <c r="F17" s="46">
        <v>25.864077669902912</v>
      </c>
      <c r="G17" s="55">
        <f t="shared" ref="G17:G21" si="2">F17*4+E17*9+D17*4</f>
        <v>312.61165048543688</v>
      </c>
      <c r="H17" s="46">
        <v>0.13980582524271842</v>
      </c>
      <c r="I17" s="46">
        <v>0.19805825242718447</v>
      </c>
      <c r="J17" s="46">
        <v>8.0970873786407758</v>
      </c>
      <c r="K17" s="46">
        <v>0</v>
      </c>
      <c r="L17" s="46">
        <v>10.067961165048542</v>
      </c>
      <c r="M17" s="46">
        <v>36.504854368932037</v>
      </c>
      <c r="N17" s="46">
        <v>215.95145631067962</v>
      </c>
      <c r="O17" s="46">
        <v>50.902912621359221</v>
      </c>
      <c r="P17" s="46">
        <v>4.6213592233009706</v>
      </c>
      <c r="Q17" s="48">
        <v>3.38</v>
      </c>
      <c r="R17" s="48">
        <v>0</v>
      </c>
    </row>
    <row r="18" spans="1:38" s="62" customFormat="1" ht="15.75" customHeight="1" x14ac:dyDescent="0.25">
      <c r="A18" s="91" t="s">
        <v>39</v>
      </c>
      <c r="B18" s="51" t="s">
        <v>92</v>
      </c>
      <c r="C18" s="51">
        <v>200</v>
      </c>
      <c r="D18" s="52">
        <v>0.6</v>
      </c>
      <c r="E18" s="52">
        <v>0.4</v>
      </c>
      <c r="F18" s="52">
        <v>10.4</v>
      </c>
      <c r="G18" s="55">
        <f t="shared" si="2"/>
        <v>47.6</v>
      </c>
      <c r="H18" s="52">
        <v>0.02</v>
      </c>
      <c r="I18" s="52">
        <v>0.04</v>
      </c>
      <c r="J18" s="52">
        <v>3.4</v>
      </c>
      <c r="K18" s="52">
        <v>0</v>
      </c>
      <c r="L18" s="52">
        <v>0.4</v>
      </c>
      <c r="M18" s="52">
        <v>21.2</v>
      </c>
      <c r="N18" s="52">
        <v>22.6</v>
      </c>
      <c r="O18" s="52">
        <v>14.6</v>
      </c>
      <c r="P18" s="52">
        <v>3.2</v>
      </c>
      <c r="Q18" s="52">
        <v>0.12</v>
      </c>
      <c r="R18" s="52">
        <v>0</v>
      </c>
      <c r="S18" s="146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1"/>
    </row>
    <row r="19" spans="1:38" s="64" customFormat="1" ht="15.75" customHeight="1" x14ac:dyDescent="0.25">
      <c r="A19" s="91"/>
      <c r="B19" s="51" t="s">
        <v>4</v>
      </c>
      <c r="C19" s="51">
        <v>25</v>
      </c>
      <c r="D19" s="46">
        <v>1.6875</v>
      </c>
      <c r="E19" s="46">
        <v>0.21499999999999997</v>
      </c>
      <c r="F19" s="46">
        <v>12.5375</v>
      </c>
      <c r="G19" s="55">
        <f t="shared" si="2"/>
        <v>58.835000000000001</v>
      </c>
      <c r="H19" s="46">
        <v>0.03</v>
      </c>
      <c r="I19" s="46">
        <v>6.2500000000000003E-3</v>
      </c>
      <c r="J19" s="46">
        <v>0</v>
      </c>
      <c r="K19" s="46">
        <v>0</v>
      </c>
      <c r="L19" s="46">
        <v>0.27500000000000002</v>
      </c>
      <c r="M19" s="46">
        <v>5</v>
      </c>
      <c r="N19" s="46">
        <v>16.25</v>
      </c>
      <c r="O19" s="46">
        <v>3.5</v>
      </c>
      <c r="P19" s="46">
        <v>0.27500000000000002</v>
      </c>
      <c r="Q19" s="46">
        <v>0.19</v>
      </c>
      <c r="R19" s="46">
        <v>0</v>
      </c>
      <c r="S19" s="122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23"/>
    </row>
    <row r="20" spans="1:38" s="62" customFormat="1" ht="15.75" customHeight="1" x14ac:dyDescent="0.25">
      <c r="A20" s="91"/>
      <c r="B20" s="51" t="s">
        <v>128</v>
      </c>
      <c r="C20" s="51">
        <v>25</v>
      </c>
      <c r="D20" s="52">
        <v>1.6625000000000001</v>
      </c>
      <c r="E20" s="52">
        <v>0.3</v>
      </c>
      <c r="F20" s="52">
        <v>10.462499999999999</v>
      </c>
      <c r="G20" s="55">
        <f t="shared" si="2"/>
        <v>51.199999999999996</v>
      </c>
      <c r="H20" s="52">
        <v>0.13124999999999998</v>
      </c>
      <c r="I20" s="52">
        <v>8.7499999999999981E-2</v>
      </c>
      <c r="J20" s="52">
        <v>0.17499999999999996</v>
      </c>
      <c r="K20" s="52">
        <v>0</v>
      </c>
      <c r="L20" s="52">
        <v>0.13124999999999998</v>
      </c>
      <c r="M20" s="52">
        <v>31.937499999999996</v>
      </c>
      <c r="N20" s="52">
        <v>54.6875</v>
      </c>
      <c r="O20" s="52">
        <v>17.5</v>
      </c>
      <c r="P20" s="52">
        <v>1.2249999999999999</v>
      </c>
      <c r="Q20" s="52">
        <v>0.3</v>
      </c>
      <c r="R20" s="52">
        <v>0.02</v>
      </c>
      <c r="S20" s="146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1"/>
    </row>
    <row r="21" spans="1:38" s="52" customFormat="1" ht="15.75" customHeight="1" x14ac:dyDescent="0.25">
      <c r="A21" s="93"/>
      <c r="B21" s="51" t="s">
        <v>123</v>
      </c>
      <c r="C21" s="51">
        <v>200</v>
      </c>
      <c r="D21" s="55">
        <f>2.9*2</f>
        <v>5.8</v>
      </c>
      <c r="E21" s="55">
        <f>2.5*2</f>
        <v>5</v>
      </c>
      <c r="F21" s="55">
        <f>4*2</f>
        <v>8</v>
      </c>
      <c r="G21" s="55">
        <f t="shared" si="2"/>
        <v>100.2</v>
      </c>
      <c r="H21" s="55">
        <f>0.04*0.75</f>
        <v>0.03</v>
      </c>
      <c r="I21" s="55">
        <v>0.26</v>
      </c>
      <c r="J21" s="55">
        <v>0.54</v>
      </c>
      <c r="K21" s="55">
        <v>0.36</v>
      </c>
      <c r="L21" s="55">
        <v>0</v>
      </c>
      <c r="M21" s="55">
        <v>223.2</v>
      </c>
      <c r="N21" s="55">
        <v>165.6</v>
      </c>
      <c r="O21" s="55">
        <v>25.2</v>
      </c>
      <c r="P21" s="55">
        <v>0.18</v>
      </c>
      <c r="Q21" s="52">
        <v>0.8</v>
      </c>
      <c r="R21" s="52">
        <v>0</v>
      </c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3"/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4"/>
      <c r="B23" s="65" t="s">
        <v>21</v>
      </c>
      <c r="C23" s="57">
        <f>SUM(C16:C21)</f>
        <v>685</v>
      </c>
      <c r="D23" s="57">
        <f>SUM(D16:D21)</f>
        <v>27.54970873786408</v>
      </c>
      <c r="E23" s="57">
        <f t="shared" ref="E23:R23" si="3">SUM(E16:E21)</f>
        <v>21.738611650485435</v>
      </c>
      <c r="F23" s="57">
        <f t="shared" si="3"/>
        <v>70.000077669902907</v>
      </c>
      <c r="G23" s="57">
        <f t="shared" si="3"/>
        <v>585.84665048543684</v>
      </c>
      <c r="H23" s="57">
        <f t="shared" si="3"/>
        <v>0.39905582524271843</v>
      </c>
      <c r="I23" s="57">
        <f t="shared" si="3"/>
        <v>0.6158082524271844</v>
      </c>
      <c r="J23" s="57">
        <f t="shared" si="3"/>
        <v>24.812087378640772</v>
      </c>
      <c r="K23" s="57">
        <f t="shared" si="3"/>
        <v>0.36</v>
      </c>
      <c r="L23" s="57">
        <f t="shared" si="3"/>
        <v>11.374211165048543</v>
      </c>
      <c r="M23" s="57">
        <f t="shared" si="3"/>
        <v>327.92235436893202</v>
      </c>
      <c r="N23" s="57">
        <f t="shared" si="3"/>
        <v>493.8089563106796</v>
      </c>
      <c r="O23" s="57">
        <f t="shared" si="3"/>
        <v>126.10291262135922</v>
      </c>
      <c r="P23" s="57">
        <f t="shared" si="3"/>
        <v>10.149359223300969</v>
      </c>
      <c r="Q23" s="57">
        <f t="shared" si="3"/>
        <v>4.8919999999999995</v>
      </c>
      <c r="R23" s="57">
        <f t="shared" si="3"/>
        <v>0.02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97"/>
      <c r="B24" s="58" t="s">
        <v>98</v>
      </c>
      <c r="C24" s="58"/>
      <c r="D24" s="59">
        <v>19.25</v>
      </c>
      <c r="E24" s="59">
        <v>19.75</v>
      </c>
      <c r="F24" s="59">
        <v>83.75</v>
      </c>
      <c r="G24" s="59">
        <v>587.5</v>
      </c>
      <c r="H24" s="59">
        <v>0.3</v>
      </c>
      <c r="I24" s="59">
        <v>0.35</v>
      </c>
      <c r="J24" s="59">
        <v>15</v>
      </c>
      <c r="K24" s="59">
        <v>0.17499999999999999</v>
      </c>
      <c r="L24" s="59">
        <v>2.5</v>
      </c>
      <c r="M24" s="59">
        <v>275</v>
      </c>
      <c r="N24" s="59">
        <v>412.5</v>
      </c>
      <c r="O24" s="59">
        <v>62.5</v>
      </c>
      <c r="P24" s="59">
        <v>3</v>
      </c>
      <c r="Q24" s="59">
        <v>2.5</v>
      </c>
      <c r="R24" s="59">
        <v>2.5000000000000001E-2</v>
      </c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s="52" customFormat="1" ht="15.75" customHeight="1" x14ac:dyDescent="0.25">
      <c r="A25" s="97"/>
      <c r="B25" s="193">
        <v>82.64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4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49"/>
    </row>
    <row r="26" spans="1:38" s="52" customFormat="1" ht="15.75" customHeight="1" x14ac:dyDescent="0.25">
      <c r="A26" s="181" t="s">
        <v>111</v>
      </c>
      <c r="B26" s="18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14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49"/>
    </row>
    <row r="27" spans="1:38" ht="15.75" customHeight="1" x14ac:dyDescent="0.25">
      <c r="A27" s="91"/>
      <c r="B27" s="51" t="s">
        <v>124</v>
      </c>
      <c r="C27" s="51">
        <v>80</v>
      </c>
      <c r="D27" s="46">
        <v>1.0507000000000002</v>
      </c>
      <c r="E27" s="46">
        <v>0.19152</v>
      </c>
      <c r="F27" s="46">
        <v>3.6388800000000003</v>
      </c>
      <c r="G27" s="46">
        <f>F27*4+E27*9+D27*4</f>
        <v>20.482000000000003</v>
      </c>
      <c r="H27" s="46">
        <v>6.3840000000000008E-2</v>
      </c>
      <c r="I27" s="46">
        <v>3.1920000000000004E-2</v>
      </c>
      <c r="J27" s="46">
        <v>16.757999999999999</v>
      </c>
      <c r="K27" s="46">
        <v>0</v>
      </c>
      <c r="L27" s="48">
        <v>0.66500000000000004</v>
      </c>
      <c r="M27" s="48">
        <v>13.406400000000001</v>
      </c>
      <c r="N27" s="48">
        <v>24.897600000000001</v>
      </c>
      <c r="O27" s="48">
        <v>19.152000000000001</v>
      </c>
      <c r="P27" s="48">
        <v>0.86184000000000005</v>
      </c>
      <c r="Q27" s="48">
        <v>0.13600000000000001</v>
      </c>
      <c r="R27" s="48">
        <v>0</v>
      </c>
    </row>
    <row r="28" spans="1:38" ht="15.75" customHeight="1" x14ac:dyDescent="0.25">
      <c r="A28" s="91">
        <v>296</v>
      </c>
      <c r="B28" s="51" t="s">
        <v>86</v>
      </c>
      <c r="C28" s="51">
        <v>75</v>
      </c>
      <c r="D28" s="55">
        <v>9.5</v>
      </c>
      <c r="E28" s="55">
        <v>12.64</v>
      </c>
      <c r="F28" s="55">
        <v>9.73</v>
      </c>
      <c r="G28" s="46">
        <f t="shared" ref="G28:G33" si="4">F28*4+E28*9+D28*4</f>
        <v>190.68</v>
      </c>
      <c r="H28" s="55">
        <v>7.0000000000000007E-2</v>
      </c>
      <c r="I28" s="55">
        <v>0.14000000000000001</v>
      </c>
      <c r="J28" s="55">
        <v>0.51</v>
      </c>
      <c r="K28" s="55">
        <v>0.81</v>
      </c>
      <c r="L28" s="55">
        <v>2.2999999999999998</v>
      </c>
      <c r="M28" s="55">
        <v>78.2</v>
      </c>
      <c r="N28" s="55">
        <v>78.52</v>
      </c>
      <c r="O28" s="55">
        <v>16.16</v>
      </c>
      <c r="P28" s="55">
        <v>28.97</v>
      </c>
      <c r="Q28" s="52">
        <v>2</v>
      </c>
      <c r="R28" s="52">
        <v>0.1</v>
      </c>
      <c r="S28" s="144"/>
    </row>
    <row r="29" spans="1:38" ht="15.75" customHeight="1" x14ac:dyDescent="0.25">
      <c r="A29" s="98">
        <v>302</v>
      </c>
      <c r="B29" s="51" t="s">
        <v>125</v>
      </c>
      <c r="C29" s="51">
        <v>130</v>
      </c>
      <c r="D29" s="52">
        <v>6.97</v>
      </c>
      <c r="E29" s="52">
        <v>3.5994999999999995</v>
      </c>
      <c r="F29" s="52">
        <v>33.484999999999999</v>
      </c>
      <c r="G29" s="46">
        <f t="shared" si="4"/>
        <v>194.21549999999999</v>
      </c>
      <c r="H29" s="52">
        <v>0.20699999999999999</v>
      </c>
      <c r="I29" s="52">
        <v>0.11499999999999999</v>
      </c>
      <c r="J29" s="52">
        <v>0</v>
      </c>
      <c r="K29" s="52">
        <v>0.4</v>
      </c>
      <c r="L29" s="52">
        <v>0.50600000000000001</v>
      </c>
      <c r="M29" s="52">
        <v>27.0825</v>
      </c>
      <c r="N29" s="52">
        <v>213.43999999999997</v>
      </c>
      <c r="O29" s="52">
        <v>142.48499999999999</v>
      </c>
      <c r="P29" s="52">
        <v>4.83</v>
      </c>
      <c r="Q29" s="52">
        <v>1.1000000000000001</v>
      </c>
      <c r="R29" s="52">
        <v>0</v>
      </c>
      <c r="S29" s="144"/>
    </row>
    <row r="30" spans="1:38" s="53" customFormat="1" ht="15.75" customHeight="1" x14ac:dyDescent="0.25">
      <c r="A30" s="91" t="s">
        <v>95</v>
      </c>
      <c r="B30" s="51" t="s">
        <v>66</v>
      </c>
      <c r="C30" s="51">
        <v>200</v>
      </c>
      <c r="D30" s="52">
        <v>2.9</v>
      </c>
      <c r="E30" s="52">
        <v>2.5</v>
      </c>
      <c r="F30" s="52">
        <v>14.7</v>
      </c>
      <c r="G30" s="46">
        <f t="shared" si="4"/>
        <v>92.899999999999991</v>
      </c>
      <c r="H30" s="52">
        <v>0.02</v>
      </c>
      <c r="I30" s="52">
        <v>0.13</v>
      </c>
      <c r="J30" s="52">
        <v>0.6</v>
      </c>
      <c r="K30" s="52">
        <v>0.1</v>
      </c>
      <c r="L30" s="52">
        <v>0.1</v>
      </c>
      <c r="M30" s="52">
        <v>120.3</v>
      </c>
      <c r="N30" s="52">
        <v>90</v>
      </c>
      <c r="O30" s="52">
        <v>14</v>
      </c>
      <c r="P30" s="52">
        <v>0.13</v>
      </c>
      <c r="Q30" s="52">
        <v>0.4</v>
      </c>
      <c r="R30" s="52">
        <v>0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8"/>
    </row>
    <row r="31" spans="1:38" ht="15.75" customHeight="1" x14ac:dyDescent="0.25">
      <c r="A31" s="91"/>
      <c r="B31" s="51" t="s">
        <v>4</v>
      </c>
      <c r="C31" s="51">
        <v>25</v>
      </c>
      <c r="D31" s="46">
        <v>1.6875</v>
      </c>
      <c r="E31" s="46">
        <v>0.21499999999999997</v>
      </c>
      <c r="F31" s="46">
        <v>12.5375</v>
      </c>
      <c r="G31" s="46">
        <f t="shared" si="4"/>
        <v>58.835000000000001</v>
      </c>
      <c r="H31" s="46">
        <v>0.03</v>
      </c>
      <c r="I31" s="46">
        <v>6.2500000000000003E-3</v>
      </c>
      <c r="J31" s="46">
        <v>0</v>
      </c>
      <c r="K31" s="46">
        <v>0</v>
      </c>
      <c r="L31" s="46">
        <v>0.27500000000000002</v>
      </c>
      <c r="M31" s="46">
        <v>5</v>
      </c>
      <c r="N31" s="46">
        <v>16.25</v>
      </c>
      <c r="O31" s="46">
        <v>3.5</v>
      </c>
      <c r="P31" s="46">
        <v>0.27500000000000002</v>
      </c>
      <c r="Q31" s="46">
        <v>0.19</v>
      </c>
      <c r="R31" s="46">
        <v>0</v>
      </c>
      <c r="S31" s="144"/>
    </row>
    <row r="32" spans="1:38" s="52" customFormat="1" ht="15.75" customHeight="1" x14ac:dyDescent="0.25">
      <c r="A32" s="91"/>
      <c r="B32" s="51" t="s">
        <v>128</v>
      </c>
      <c r="C32" s="51">
        <v>25</v>
      </c>
      <c r="D32" s="52">
        <v>1.6625000000000001</v>
      </c>
      <c r="E32" s="52">
        <v>0.3</v>
      </c>
      <c r="F32" s="52">
        <v>10.462499999999999</v>
      </c>
      <c r="G32" s="46">
        <f t="shared" si="4"/>
        <v>51.199999999999996</v>
      </c>
      <c r="H32" s="52">
        <v>0.13124999999999998</v>
      </c>
      <c r="I32" s="52">
        <v>8.7499999999999981E-2</v>
      </c>
      <c r="J32" s="52">
        <v>0.17499999999999996</v>
      </c>
      <c r="K32" s="52">
        <v>0</v>
      </c>
      <c r="L32" s="52">
        <v>0.13124999999999998</v>
      </c>
      <c r="M32" s="52">
        <v>31.937499999999996</v>
      </c>
      <c r="N32" s="52">
        <v>54.6875</v>
      </c>
      <c r="O32" s="52">
        <v>17.5</v>
      </c>
      <c r="P32" s="52">
        <v>1.2249999999999999</v>
      </c>
      <c r="Q32" s="52">
        <v>0.3</v>
      </c>
      <c r="R32" s="52">
        <v>0.01</v>
      </c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ht="15.75" customHeight="1" x14ac:dyDescent="0.25">
      <c r="A33" s="91"/>
      <c r="B33" s="51" t="s">
        <v>126</v>
      </c>
      <c r="C33" s="51">
        <v>150</v>
      </c>
      <c r="D33" s="52">
        <v>0.75301204819277112</v>
      </c>
      <c r="E33" s="52">
        <v>0</v>
      </c>
      <c r="F33" s="52">
        <v>15.210843373493976</v>
      </c>
      <c r="G33" s="46">
        <f t="shared" si="4"/>
        <v>63.855421686746986</v>
      </c>
      <c r="H33" s="52">
        <v>1.5060240963855423E-2</v>
      </c>
      <c r="I33" s="52">
        <v>1.5060240963855423E-2</v>
      </c>
      <c r="J33" s="52">
        <v>3.0120481927710845</v>
      </c>
      <c r="K33" s="52">
        <v>0</v>
      </c>
      <c r="L33" s="52">
        <v>0.15060240963855423</v>
      </c>
      <c r="M33" s="52">
        <v>10.542168674698795</v>
      </c>
      <c r="N33" s="52">
        <v>10.542168674698795</v>
      </c>
      <c r="O33" s="52">
        <v>6.024096385542169</v>
      </c>
      <c r="P33" s="52">
        <v>2.1084337349397591</v>
      </c>
      <c r="Q33" s="52">
        <v>0.03</v>
      </c>
      <c r="R33" s="52">
        <v>0</v>
      </c>
      <c r="S33" s="144"/>
    </row>
    <row r="34" spans="1:38" s="52" customFormat="1" ht="15.75" customHeight="1" x14ac:dyDescent="0.25">
      <c r="A34" s="91"/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52" customFormat="1" ht="15.75" customHeight="1" x14ac:dyDescent="0.25">
      <c r="A35" s="94"/>
      <c r="B35" s="56" t="s">
        <v>21</v>
      </c>
      <c r="C35" s="57">
        <f>SUM(C27:C33)</f>
        <v>685</v>
      </c>
      <c r="D35" s="57">
        <f>SUM(D27:D33)</f>
        <v>24.523712048192774</v>
      </c>
      <c r="E35" s="57">
        <f t="shared" ref="E35:R35" si="5">SUM(E27:E33)</f>
        <v>19.446020000000001</v>
      </c>
      <c r="F35" s="57">
        <f t="shared" si="5"/>
        <v>99.764723373493965</v>
      </c>
      <c r="G35" s="57">
        <f t="shared" si="5"/>
        <v>672.16792168674704</v>
      </c>
      <c r="H35" s="57">
        <f t="shared" si="5"/>
        <v>0.53715024096385544</v>
      </c>
      <c r="I35" s="57">
        <f t="shared" si="5"/>
        <v>0.52573024096385534</v>
      </c>
      <c r="J35" s="57">
        <f t="shared" si="5"/>
        <v>21.055048192771089</v>
      </c>
      <c r="K35" s="57">
        <f t="shared" si="5"/>
        <v>1.31</v>
      </c>
      <c r="L35" s="57">
        <f t="shared" si="5"/>
        <v>4.127852409638554</v>
      </c>
      <c r="M35" s="57">
        <f t="shared" si="5"/>
        <v>286.46856867469882</v>
      </c>
      <c r="N35" s="57">
        <f t="shared" si="5"/>
        <v>488.33726867469875</v>
      </c>
      <c r="O35" s="57">
        <f t="shared" si="5"/>
        <v>218.82109638554215</v>
      </c>
      <c r="P35" s="57">
        <f t="shared" si="5"/>
        <v>38.400273734939759</v>
      </c>
      <c r="Q35" s="57">
        <f t="shared" si="5"/>
        <v>4.1560000000000006</v>
      </c>
      <c r="R35" s="57">
        <f t="shared" si="5"/>
        <v>0.11</v>
      </c>
      <c r="S35" s="14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49"/>
    </row>
    <row r="36" spans="1:38" s="52" customFormat="1" ht="15.75" customHeight="1" x14ac:dyDescent="0.25">
      <c r="A36" s="97"/>
      <c r="B36" s="58" t="s">
        <v>98</v>
      </c>
      <c r="C36" s="58"/>
      <c r="D36" s="59">
        <v>19.25</v>
      </c>
      <c r="E36" s="59">
        <v>19.75</v>
      </c>
      <c r="F36" s="59">
        <v>83.75</v>
      </c>
      <c r="G36" s="59">
        <v>587.5</v>
      </c>
      <c r="H36" s="59">
        <v>0.3</v>
      </c>
      <c r="I36" s="59">
        <v>0.35</v>
      </c>
      <c r="J36" s="59">
        <v>15</v>
      </c>
      <c r="K36" s="59">
        <v>0.17499999999999999</v>
      </c>
      <c r="L36" s="59">
        <v>2.5</v>
      </c>
      <c r="M36" s="59">
        <v>275</v>
      </c>
      <c r="N36" s="59">
        <v>412.5</v>
      </c>
      <c r="O36" s="59">
        <v>62.5</v>
      </c>
      <c r="P36" s="59">
        <v>3</v>
      </c>
      <c r="Q36" s="59">
        <v>2.5</v>
      </c>
      <c r="R36" s="59">
        <v>2.5000000000000001E-2</v>
      </c>
      <c r="S36" s="14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49"/>
    </row>
    <row r="37" spans="1:38" s="52" customFormat="1" ht="15.75" customHeight="1" x14ac:dyDescent="0.25">
      <c r="A37" s="97"/>
      <c r="B37" s="193">
        <v>55.89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9"/>
    </row>
    <row r="38" spans="1:38" s="64" customFormat="1" ht="15.75" customHeight="1" x14ac:dyDescent="0.25">
      <c r="A38" s="181" t="s">
        <v>112</v>
      </c>
      <c r="B38" s="18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146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23"/>
    </row>
    <row r="39" spans="1:38" ht="15.75" customHeight="1" x14ac:dyDescent="0.25">
      <c r="A39" s="91"/>
      <c r="B39" s="51" t="s">
        <v>127</v>
      </c>
      <c r="C39" s="51">
        <v>80</v>
      </c>
      <c r="D39" s="52">
        <v>1.0507000000000002</v>
      </c>
      <c r="E39" s="52">
        <v>0.19152</v>
      </c>
      <c r="F39" s="52">
        <v>3.6388800000000003</v>
      </c>
      <c r="G39" s="52">
        <f>F39*4+E39*9+D39*4</f>
        <v>20.482000000000003</v>
      </c>
      <c r="H39" s="52">
        <v>6.3840000000000008E-2</v>
      </c>
      <c r="I39" s="52">
        <v>3.1920000000000004E-2</v>
      </c>
      <c r="J39" s="52">
        <v>16.757999999999999</v>
      </c>
      <c r="K39" s="52">
        <v>0</v>
      </c>
      <c r="L39" s="52">
        <v>0.66500000000000004</v>
      </c>
      <c r="M39" s="52">
        <v>13.406400000000001</v>
      </c>
      <c r="N39" s="52">
        <v>24.897600000000001</v>
      </c>
      <c r="O39" s="52">
        <v>19.152000000000001</v>
      </c>
      <c r="P39" s="52">
        <v>0.86184000000000005</v>
      </c>
      <c r="Q39" s="48">
        <v>0.13600000000000001</v>
      </c>
      <c r="R39" s="48">
        <v>0</v>
      </c>
      <c r="S39" s="144"/>
    </row>
    <row r="40" spans="1:38" s="53" customFormat="1" ht="15.75" customHeight="1" x14ac:dyDescent="0.25">
      <c r="A40" s="91" t="s">
        <v>106</v>
      </c>
      <c r="B40" s="51" t="s">
        <v>105</v>
      </c>
      <c r="C40" s="51">
        <v>110</v>
      </c>
      <c r="D40" s="46">
        <f>6.4+1.33</f>
        <v>7.73</v>
      </c>
      <c r="E40" s="46">
        <f>4.08+4.61</f>
        <v>8.6900000000000013</v>
      </c>
      <c r="F40" s="46">
        <f>5.8+4.9</f>
        <v>10.7</v>
      </c>
      <c r="G40" s="52">
        <f t="shared" ref="G40:G44" si="6">F40*4+E40*9+D40*4</f>
        <v>151.93</v>
      </c>
      <c r="H40" s="46">
        <v>5.6000000000000001E-2</v>
      </c>
      <c r="I40" s="46">
        <v>0.08</v>
      </c>
      <c r="J40" s="46">
        <f>2.67+0.16</f>
        <v>2.83</v>
      </c>
      <c r="K40" s="46">
        <v>0.41</v>
      </c>
      <c r="L40" s="46">
        <v>0</v>
      </c>
      <c r="M40" s="46">
        <f>35.72+33.4</f>
        <v>69.12</v>
      </c>
      <c r="N40" s="46">
        <f>61.69+29.09</f>
        <v>90.78</v>
      </c>
      <c r="O40" s="46">
        <f>14.12+5.84</f>
        <v>19.96</v>
      </c>
      <c r="P40" s="46">
        <f>0.372+0.14</f>
        <v>0.51200000000000001</v>
      </c>
      <c r="Q40" s="52">
        <f>0.48+0.2</f>
        <v>0.67999999999999994</v>
      </c>
      <c r="R40" s="52">
        <v>0.1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8"/>
    </row>
    <row r="41" spans="1:38" ht="15.75" customHeight="1" x14ac:dyDescent="0.25">
      <c r="A41" s="91">
        <v>312</v>
      </c>
      <c r="B41" s="51" t="s">
        <v>75</v>
      </c>
      <c r="C41" s="51">
        <v>150</v>
      </c>
      <c r="D41" s="52">
        <v>3.4577999999999998</v>
      </c>
      <c r="E41" s="52">
        <v>5.4239999999999995</v>
      </c>
      <c r="F41" s="52">
        <v>23.051999999999996</v>
      </c>
      <c r="G41" s="52">
        <f t="shared" si="6"/>
        <v>154.85519999999997</v>
      </c>
      <c r="H41" s="52">
        <v>0.15820000000000001</v>
      </c>
      <c r="I41" s="52">
        <v>0.12429999999999999</v>
      </c>
      <c r="J41" s="52">
        <v>20.452999999999999</v>
      </c>
      <c r="K41" s="52">
        <v>0</v>
      </c>
      <c r="L41" s="52">
        <v>0.20339999999999997</v>
      </c>
      <c r="M41" s="52">
        <v>41.696999999999996</v>
      </c>
      <c r="N41" s="52">
        <v>97.74499999999999</v>
      </c>
      <c r="O41" s="52">
        <v>31.357499999999998</v>
      </c>
      <c r="P41" s="52">
        <v>1.1413</v>
      </c>
      <c r="Q41" s="52">
        <v>0.64</v>
      </c>
      <c r="R41" s="52">
        <v>1E-3</v>
      </c>
      <c r="S41" s="144"/>
    </row>
    <row r="42" spans="1:38" s="52" customFormat="1" ht="15.75" customHeight="1" x14ac:dyDescent="0.25">
      <c r="A42" s="91">
        <v>377</v>
      </c>
      <c r="B42" s="51" t="s">
        <v>38</v>
      </c>
      <c r="C42" s="51">
        <v>200</v>
      </c>
      <c r="D42" s="55">
        <v>0.13</v>
      </c>
      <c r="E42" s="55">
        <v>1.8000000000000002E-2</v>
      </c>
      <c r="F42" s="55">
        <f>15.2-4.95</f>
        <v>10.25</v>
      </c>
      <c r="G42" s="52">
        <f t="shared" si="6"/>
        <v>41.682000000000002</v>
      </c>
      <c r="H42" s="55">
        <v>0</v>
      </c>
      <c r="I42" s="55">
        <v>0</v>
      </c>
      <c r="J42" s="55">
        <v>2.83</v>
      </c>
      <c r="K42" s="55">
        <v>0</v>
      </c>
      <c r="L42" s="55">
        <v>0.05</v>
      </c>
      <c r="M42" s="55">
        <v>14.05</v>
      </c>
      <c r="N42" s="55">
        <v>4.4000000000000004</v>
      </c>
      <c r="O42" s="55">
        <v>2.4</v>
      </c>
      <c r="P42" s="55">
        <v>0.38</v>
      </c>
      <c r="Q42" s="55">
        <v>0.02</v>
      </c>
      <c r="R42" s="52">
        <v>0</v>
      </c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s="52" customFormat="1" ht="15.75" customHeight="1" x14ac:dyDescent="0.25">
      <c r="A43" s="91"/>
      <c r="B43" s="51" t="s">
        <v>128</v>
      </c>
      <c r="C43" s="51">
        <v>25</v>
      </c>
      <c r="D43" s="52">
        <v>1.6625000000000001</v>
      </c>
      <c r="E43" s="52">
        <v>0.3</v>
      </c>
      <c r="F43" s="52">
        <v>10.462499999999999</v>
      </c>
      <c r="G43" s="52">
        <f t="shared" si="6"/>
        <v>51.199999999999996</v>
      </c>
      <c r="H43" s="52">
        <v>0.13124999999999998</v>
      </c>
      <c r="I43" s="52">
        <v>8.7499999999999981E-2</v>
      </c>
      <c r="J43" s="52">
        <v>0.17499999999999996</v>
      </c>
      <c r="K43" s="52">
        <v>0</v>
      </c>
      <c r="L43" s="52">
        <v>0.13124999999999998</v>
      </c>
      <c r="M43" s="52">
        <v>31.937499999999996</v>
      </c>
      <c r="N43" s="52">
        <v>54.6875</v>
      </c>
      <c r="O43" s="52">
        <v>17.5</v>
      </c>
      <c r="P43" s="52">
        <v>1.2249999999999999</v>
      </c>
      <c r="Q43" s="52">
        <v>0.3</v>
      </c>
      <c r="R43" s="52">
        <v>0.02</v>
      </c>
      <c r="S43" s="14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49"/>
    </row>
    <row r="44" spans="1:38" s="52" customFormat="1" ht="15.75" customHeight="1" x14ac:dyDescent="0.25">
      <c r="A44" s="93" t="s">
        <v>39</v>
      </c>
      <c r="B44" s="51" t="s">
        <v>94</v>
      </c>
      <c r="C44" s="51">
        <v>50</v>
      </c>
      <c r="D44" s="52">
        <v>3.1</v>
      </c>
      <c r="E44" s="55">
        <v>4.3</v>
      </c>
      <c r="F44" s="55">
        <v>23.8</v>
      </c>
      <c r="G44" s="52">
        <f t="shared" si="6"/>
        <v>146.30000000000001</v>
      </c>
      <c r="H44" s="55">
        <v>5.5E-2</v>
      </c>
      <c r="I44" s="55">
        <v>4.8000000000000001E-2</v>
      </c>
      <c r="J44" s="55">
        <v>1.7</v>
      </c>
      <c r="K44" s="55">
        <v>0.62</v>
      </c>
      <c r="L44" s="55">
        <v>0.60499999999999998</v>
      </c>
      <c r="M44" s="55">
        <v>26.7</v>
      </c>
      <c r="N44" s="55">
        <v>40.4</v>
      </c>
      <c r="O44" s="55">
        <v>7.3</v>
      </c>
      <c r="P44" s="55">
        <v>0.17199999999999999</v>
      </c>
      <c r="Q44" s="55">
        <v>0.25480000000000003</v>
      </c>
      <c r="R44" s="52">
        <v>0</v>
      </c>
      <c r="S44" s="14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49"/>
    </row>
    <row r="45" spans="1:38" s="52" customFormat="1" ht="15.75" customHeight="1" x14ac:dyDescent="0.25">
      <c r="A45" s="91"/>
      <c r="S45" s="14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49"/>
    </row>
    <row r="46" spans="1:38" ht="15.75" customHeight="1" x14ac:dyDescent="0.25">
      <c r="A46" s="94"/>
      <c r="B46" s="56" t="s">
        <v>21</v>
      </c>
      <c r="C46" s="57">
        <f t="shared" ref="C46:R46" si="7">SUM(C39:C44)</f>
        <v>615</v>
      </c>
      <c r="D46" s="57">
        <f t="shared" si="7"/>
        <v>17.131000000000004</v>
      </c>
      <c r="E46" s="57">
        <f t="shared" si="7"/>
        <v>18.923520000000003</v>
      </c>
      <c r="F46" s="57">
        <f t="shared" si="7"/>
        <v>81.903379999999999</v>
      </c>
      <c r="G46" s="57">
        <f t="shared" si="7"/>
        <v>566.44920000000002</v>
      </c>
      <c r="H46" s="57">
        <f t="shared" si="7"/>
        <v>0.46428999999999998</v>
      </c>
      <c r="I46" s="57">
        <f t="shared" si="7"/>
        <v>0.37171999999999994</v>
      </c>
      <c r="J46" s="57">
        <f t="shared" si="7"/>
        <v>44.745999999999995</v>
      </c>
      <c r="K46" s="57">
        <f t="shared" si="7"/>
        <v>1.03</v>
      </c>
      <c r="L46" s="57">
        <f t="shared" si="7"/>
        <v>1.6546500000000002</v>
      </c>
      <c r="M46" s="57">
        <f t="shared" si="7"/>
        <v>196.9109</v>
      </c>
      <c r="N46" s="57">
        <f t="shared" si="7"/>
        <v>312.91009999999994</v>
      </c>
      <c r="O46" s="57">
        <f t="shared" si="7"/>
        <v>97.669499999999999</v>
      </c>
      <c r="P46" s="57">
        <f t="shared" si="7"/>
        <v>4.292139999999999</v>
      </c>
      <c r="Q46" s="57">
        <f t="shared" si="7"/>
        <v>2.0308000000000002</v>
      </c>
      <c r="R46" s="57">
        <f t="shared" si="7"/>
        <v>0.12100000000000001</v>
      </c>
      <c r="S46" s="144"/>
    </row>
    <row r="47" spans="1:38" ht="15.75" customHeight="1" x14ac:dyDescent="0.25">
      <c r="A47" s="97"/>
      <c r="B47" s="58" t="s">
        <v>98</v>
      </c>
      <c r="C47" s="58"/>
      <c r="D47" s="59">
        <v>19.25</v>
      </c>
      <c r="E47" s="59">
        <v>19.75</v>
      </c>
      <c r="F47" s="59">
        <v>83.75</v>
      </c>
      <c r="G47" s="59">
        <v>587.5</v>
      </c>
      <c r="H47" s="59">
        <v>0.3</v>
      </c>
      <c r="I47" s="59">
        <v>0.35</v>
      </c>
      <c r="J47" s="59">
        <v>15</v>
      </c>
      <c r="K47" s="59">
        <v>0.17499999999999999</v>
      </c>
      <c r="L47" s="59">
        <v>2.5</v>
      </c>
      <c r="M47" s="59">
        <v>275</v>
      </c>
      <c r="N47" s="59">
        <v>412.5</v>
      </c>
      <c r="O47" s="59">
        <v>62.5</v>
      </c>
      <c r="P47" s="59">
        <v>3</v>
      </c>
      <c r="Q47" s="59">
        <v>2.5</v>
      </c>
      <c r="R47" s="59">
        <v>2.5000000000000001E-2</v>
      </c>
      <c r="S47" s="144"/>
    </row>
    <row r="48" spans="1:38" ht="15.75" customHeight="1" x14ac:dyDescent="0.25">
      <c r="A48" s="97"/>
      <c r="B48" s="193">
        <v>64.709999999999994</v>
      </c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144"/>
    </row>
    <row r="49" spans="1:38" ht="15.75" customHeight="1" x14ac:dyDescent="0.25">
      <c r="A49" s="181" t="s">
        <v>113</v>
      </c>
      <c r="B49" s="182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144"/>
    </row>
    <row r="50" spans="1:38" s="52" customFormat="1" ht="15.75" customHeight="1" x14ac:dyDescent="0.25">
      <c r="A50" s="98"/>
      <c r="B50" s="61" t="s">
        <v>129</v>
      </c>
      <c r="C50" s="61">
        <v>70</v>
      </c>
      <c r="D50" s="52">
        <v>0.48719999999999997</v>
      </c>
      <c r="E50" s="52">
        <v>6.9599999999999995E-2</v>
      </c>
      <c r="F50" s="52">
        <v>1.3223999999999998</v>
      </c>
      <c r="G50" s="52">
        <f>F50*4+E50*9+D50*4</f>
        <v>7.8647999999999989</v>
      </c>
      <c r="H50" s="52">
        <v>2.3199999999999998E-2</v>
      </c>
      <c r="I50" s="52">
        <v>1.1599999999999999E-2</v>
      </c>
      <c r="J50" s="52">
        <v>3.4103999999999997</v>
      </c>
      <c r="K50" s="52">
        <v>0</v>
      </c>
      <c r="L50" s="52">
        <v>6.9599999999999995E-2</v>
      </c>
      <c r="M50" s="52">
        <v>11.831999999999999</v>
      </c>
      <c r="N50" s="52">
        <v>20.88</v>
      </c>
      <c r="O50" s="52">
        <v>9.7439999999999998</v>
      </c>
      <c r="P50" s="52">
        <v>0.34799999999999998</v>
      </c>
      <c r="Q50" s="52">
        <v>0.11</v>
      </c>
      <c r="R50" s="52">
        <v>0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3" customFormat="1" ht="15.75" customHeight="1" x14ac:dyDescent="0.25">
      <c r="A51" s="91">
        <v>212</v>
      </c>
      <c r="B51" s="51" t="s">
        <v>96</v>
      </c>
      <c r="C51" s="51">
        <v>150</v>
      </c>
      <c r="D51" s="52">
        <v>15.771800000000001</v>
      </c>
      <c r="E51" s="52">
        <v>30.409400000000005</v>
      </c>
      <c r="F51" s="52">
        <v>2.7178</v>
      </c>
      <c r="G51" s="52">
        <f t="shared" ref="G51:G55" si="8">F51*4+E51*9+D51*4</f>
        <v>347.64300000000003</v>
      </c>
      <c r="H51" s="52">
        <v>0.14980000000000002</v>
      </c>
      <c r="I51" s="52">
        <v>0.47080000000000005</v>
      </c>
      <c r="J51" s="52">
        <v>0.21400000000000002</v>
      </c>
      <c r="K51" s="52">
        <v>2.88</v>
      </c>
      <c r="L51" s="52">
        <v>7.8</v>
      </c>
      <c r="M51" s="52">
        <v>95.444000000000003</v>
      </c>
      <c r="N51" s="52">
        <v>245.244</v>
      </c>
      <c r="O51" s="52">
        <v>20.0518</v>
      </c>
      <c r="P51" s="52">
        <v>2.7820000000000005</v>
      </c>
      <c r="Q51" s="52">
        <v>1.72</v>
      </c>
      <c r="R51" s="52">
        <v>0.01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8"/>
    </row>
    <row r="52" spans="1:38" s="52" customFormat="1" ht="15.75" customHeight="1" x14ac:dyDescent="0.25">
      <c r="A52" s="91"/>
      <c r="B52" s="51" t="s">
        <v>92</v>
      </c>
      <c r="C52" s="51">
        <v>200</v>
      </c>
      <c r="D52" s="52">
        <v>0.6</v>
      </c>
      <c r="E52" s="52">
        <v>0.4</v>
      </c>
      <c r="F52" s="52">
        <v>10.4</v>
      </c>
      <c r="G52" s="52">
        <f t="shared" si="8"/>
        <v>47.6</v>
      </c>
      <c r="H52" s="52">
        <v>0.02</v>
      </c>
      <c r="I52" s="52">
        <v>0.04</v>
      </c>
      <c r="J52" s="52">
        <v>3.4</v>
      </c>
      <c r="K52" s="52">
        <v>0</v>
      </c>
      <c r="L52" s="52">
        <v>0.4</v>
      </c>
      <c r="M52" s="52">
        <v>21.2</v>
      </c>
      <c r="N52" s="52">
        <v>22.6</v>
      </c>
      <c r="O52" s="52">
        <v>14.6</v>
      </c>
      <c r="P52" s="52">
        <v>3.2</v>
      </c>
      <c r="Q52" s="52">
        <v>0.12</v>
      </c>
      <c r="R52" s="52">
        <v>0</v>
      </c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s="52" customFormat="1" ht="15.75" customHeight="1" x14ac:dyDescent="0.25">
      <c r="A53" s="99"/>
      <c r="B53" s="51" t="s">
        <v>4</v>
      </c>
      <c r="C53" s="51">
        <v>40</v>
      </c>
      <c r="D53" s="52">
        <f>1.35*2</f>
        <v>2.7</v>
      </c>
      <c r="E53" s="52">
        <f>0.172*2</f>
        <v>0.34399999999999997</v>
      </c>
      <c r="F53" s="52">
        <f>10.03*2</f>
        <v>20.059999999999999</v>
      </c>
      <c r="G53" s="52">
        <f t="shared" si="8"/>
        <v>94.135999999999996</v>
      </c>
      <c r="H53" s="52">
        <v>2.4E-2</v>
      </c>
      <c r="I53" s="52">
        <v>5.0000000000000001E-3</v>
      </c>
      <c r="J53" s="52">
        <v>0</v>
      </c>
      <c r="K53" s="52">
        <v>0</v>
      </c>
      <c r="L53" s="52">
        <v>0.42</v>
      </c>
      <c r="M53" s="52">
        <v>8</v>
      </c>
      <c r="N53" s="52">
        <v>26</v>
      </c>
      <c r="O53" s="52">
        <v>5.6</v>
      </c>
      <c r="P53" s="52">
        <v>0.4</v>
      </c>
      <c r="Q53" s="52">
        <v>0.3</v>
      </c>
      <c r="R53" s="52">
        <v>0</v>
      </c>
      <c r="S53" s="14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49"/>
    </row>
    <row r="54" spans="1:38" s="52" customFormat="1" ht="15.75" customHeight="1" x14ac:dyDescent="0.25">
      <c r="A54" s="100"/>
      <c r="B54" s="51" t="s">
        <v>128</v>
      </c>
      <c r="C54" s="51">
        <v>25</v>
      </c>
      <c r="D54" s="52">
        <v>1.6625000000000001</v>
      </c>
      <c r="E54" s="52">
        <v>0.3</v>
      </c>
      <c r="F54" s="52">
        <v>10.462499999999999</v>
      </c>
      <c r="G54" s="52">
        <f t="shared" si="8"/>
        <v>51.199999999999996</v>
      </c>
      <c r="H54" s="52">
        <v>0.13124999999999998</v>
      </c>
      <c r="I54" s="52">
        <v>8.7499999999999981E-2</v>
      </c>
      <c r="J54" s="52">
        <v>0.17499999999999996</v>
      </c>
      <c r="K54" s="52">
        <v>0</v>
      </c>
      <c r="L54" s="52">
        <v>0.13124999999999998</v>
      </c>
      <c r="M54" s="52">
        <v>31.937499999999996</v>
      </c>
      <c r="N54" s="52">
        <v>54.6875</v>
      </c>
      <c r="O54" s="52">
        <v>17.5</v>
      </c>
      <c r="P54" s="52">
        <v>1.2249999999999999</v>
      </c>
      <c r="Q54" s="52">
        <v>0.3</v>
      </c>
      <c r="R54" s="52">
        <v>0.02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2" customFormat="1" ht="15.75" customHeight="1" x14ac:dyDescent="0.25">
      <c r="A55" s="91">
        <v>368</v>
      </c>
      <c r="B55" s="51" t="s">
        <v>136</v>
      </c>
      <c r="C55" s="51">
        <v>120</v>
      </c>
      <c r="D55" s="55">
        <v>0.5</v>
      </c>
      <c r="E55" s="55">
        <v>0.5</v>
      </c>
      <c r="F55" s="55">
        <v>12.8</v>
      </c>
      <c r="G55" s="52">
        <f t="shared" si="8"/>
        <v>57.7</v>
      </c>
      <c r="H55" s="55">
        <v>0.04</v>
      </c>
      <c r="I55" s="55">
        <v>0.01</v>
      </c>
      <c r="J55" s="55">
        <v>5</v>
      </c>
      <c r="K55" s="55">
        <v>0</v>
      </c>
      <c r="L55" s="55">
        <v>0.33</v>
      </c>
      <c r="M55" s="55">
        <v>25</v>
      </c>
      <c r="N55" s="55">
        <v>18.3</v>
      </c>
      <c r="O55" s="55">
        <v>14.16</v>
      </c>
      <c r="P55" s="55">
        <v>0.5</v>
      </c>
      <c r="Q55" s="52">
        <v>0.48</v>
      </c>
      <c r="R55" s="52">
        <v>1.0000000000000001E-5</v>
      </c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9"/>
    </row>
    <row r="56" spans="1:38" s="52" customFormat="1" ht="15.75" customHeight="1" x14ac:dyDescent="0.25">
      <c r="A56" s="91"/>
      <c r="S56" s="14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49"/>
    </row>
    <row r="57" spans="1:38" ht="15.75" customHeight="1" x14ac:dyDescent="0.25">
      <c r="A57" s="94"/>
      <c r="B57" s="56" t="s">
        <v>21</v>
      </c>
      <c r="C57" s="57">
        <f>SUM(C50:C55)</f>
        <v>605</v>
      </c>
      <c r="D57" s="57">
        <f t="shared" ref="D57:R57" si="9">SUM(D50:D55)</f>
        <v>21.721500000000002</v>
      </c>
      <c r="E57" s="57">
        <f t="shared" si="9"/>
        <v>32.02300000000001</v>
      </c>
      <c r="F57" s="57">
        <f t="shared" si="9"/>
        <v>57.762699999999995</v>
      </c>
      <c r="G57" s="57">
        <f t="shared" si="9"/>
        <v>606.14380000000017</v>
      </c>
      <c r="H57" s="57">
        <f t="shared" si="9"/>
        <v>0.38824999999999993</v>
      </c>
      <c r="I57" s="57">
        <f t="shared" si="9"/>
        <v>0.62490000000000012</v>
      </c>
      <c r="J57" s="57">
        <f t="shared" si="9"/>
        <v>12.199400000000001</v>
      </c>
      <c r="K57" s="57">
        <f t="shared" si="9"/>
        <v>2.88</v>
      </c>
      <c r="L57" s="57">
        <f t="shared" si="9"/>
        <v>9.1508500000000002</v>
      </c>
      <c r="M57" s="57">
        <f t="shared" si="9"/>
        <v>193.4135</v>
      </c>
      <c r="N57" s="57">
        <f t="shared" si="9"/>
        <v>387.71150000000006</v>
      </c>
      <c r="O57" s="57">
        <f t="shared" si="9"/>
        <v>81.655799999999999</v>
      </c>
      <c r="P57" s="57">
        <f t="shared" si="9"/>
        <v>8.4550000000000001</v>
      </c>
      <c r="Q57" s="57">
        <f t="shared" si="9"/>
        <v>3.03</v>
      </c>
      <c r="R57" s="57">
        <f t="shared" si="9"/>
        <v>3.0009999999999998E-2</v>
      </c>
      <c r="S57" s="144"/>
    </row>
    <row r="58" spans="1:38" s="52" customFormat="1" ht="15.75" customHeight="1" x14ac:dyDescent="0.25">
      <c r="A58" s="93"/>
      <c r="B58" s="58" t="s">
        <v>98</v>
      </c>
      <c r="C58" s="58"/>
      <c r="D58" s="59">
        <v>19.25</v>
      </c>
      <c r="E58" s="59">
        <v>19.75</v>
      </c>
      <c r="F58" s="59">
        <v>83.75</v>
      </c>
      <c r="G58" s="59">
        <v>587.5</v>
      </c>
      <c r="H58" s="59">
        <v>0.3</v>
      </c>
      <c r="I58" s="59">
        <v>0.35</v>
      </c>
      <c r="J58" s="59">
        <v>15</v>
      </c>
      <c r="K58" s="59">
        <v>0.17499999999999999</v>
      </c>
      <c r="L58" s="59">
        <v>2.5</v>
      </c>
      <c r="M58" s="59">
        <v>275</v>
      </c>
      <c r="N58" s="59">
        <v>412.5</v>
      </c>
      <c r="O58" s="59">
        <v>62.5</v>
      </c>
      <c r="P58" s="59">
        <v>3</v>
      </c>
      <c r="Q58" s="59">
        <v>2.5</v>
      </c>
      <c r="R58" s="59">
        <v>2.5000000000000001E-2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100"/>
      <c r="B59" s="193">
        <v>58.76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3" customFormat="1" ht="15.75" customHeight="1" x14ac:dyDescent="0.25">
      <c r="A60" s="181" t="s">
        <v>114</v>
      </c>
      <c r="B60" s="182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8"/>
    </row>
    <row r="61" spans="1:38" ht="15.75" customHeight="1" x14ac:dyDescent="0.25">
      <c r="A61" s="91"/>
      <c r="B61" s="51" t="s">
        <v>120</v>
      </c>
      <c r="C61" s="51">
        <v>60</v>
      </c>
      <c r="D61" s="55">
        <v>0.42</v>
      </c>
      <c r="E61" s="55">
        <v>0.06</v>
      </c>
      <c r="F61" s="55">
        <v>1.1399999999999999</v>
      </c>
      <c r="G61" s="55">
        <f>F61*4+E61*9+D61*4</f>
        <v>6.7799999999999994</v>
      </c>
      <c r="H61" s="55">
        <v>0.02</v>
      </c>
      <c r="I61" s="55">
        <v>0.01</v>
      </c>
      <c r="J61" s="55">
        <v>2.94</v>
      </c>
      <c r="K61" s="55">
        <v>0</v>
      </c>
      <c r="L61" s="55">
        <v>0.06</v>
      </c>
      <c r="M61" s="55">
        <v>10.199999999999999</v>
      </c>
      <c r="N61" s="55">
        <v>18</v>
      </c>
      <c r="O61" s="55">
        <v>8.4</v>
      </c>
      <c r="P61" s="55">
        <v>0.3</v>
      </c>
      <c r="Q61" s="52">
        <v>0.10199999999999999</v>
      </c>
      <c r="R61" s="52">
        <v>0</v>
      </c>
      <c r="S61" s="144"/>
    </row>
    <row r="62" spans="1:38" ht="15.75" customHeight="1" x14ac:dyDescent="0.25">
      <c r="A62" s="91">
        <v>269</v>
      </c>
      <c r="B62" s="51" t="s">
        <v>88</v>
      </c>
      <c r="C62" s="51">
        <f>50*1.4</f>
        <v>70</v>
      </c>
      <c r="D62" s="46">
        <v>7.1495327102803738</v>
      </c>
      <c r="E62" s="46">
        <v>9.3925233644859816</v>
      </c>
      <c r="F62" s="46">
        <v>7.2336448598130838</v>
      </c>
      <c r="G62" s="46">
        <v>142.06542056074767</v>
      </c>
      <c r="H62" s="46">
        <v>8.4112149532710276E-2</v>
      </c>
      <c r="I62" s="46">
        <v>8.4112149532710276E-2</v>
      </c>
      <c r="J62" s="46">
        <v>0.12616822429906543</v>
      </c>
      <c r="K62" s="46">
        <v>0.1</v>
      </c>
      <c r="L62" s="46">
        <v>0.42056074766355139</v>
      </c>
      <c r="M62" s="46">
        <v>20.579439252336446</v>
      </c>
      <c r="N62" s="46">
        <v>87.588785046728972</v>
      </c>
      <c r="O62" s="46">
        <v>16.355140186915886</v>
      </c>
      <c r="P62" s="46">
        <v>1.1869158878504673</v>
      </c>
      <c r="Q62" s="46">
        <v>2.3199999999999998</v>
      </c>
      <c r="R62" s="46">
        <v>0</v>
      </c>
      <c r="S62" s="107"/>
    </row>
    <row r="63" spans="1:38" s="52" customFormat="1" ht="15.75" customHeight="1" x14ac:dyDescent="0.25">
      <c r="A63" s="98" t="s">
        <v>70</v>
      </c>
      <c r="B63" s="61" t="s">
        <v>71</v>
      </c>
      <c r="C63" s="61">
        <v>160</v>
      </c>
      <c r="D63" s="52">
        <v>2.69</v>
      </c>
      <c r="E63" s="52">
        <v>5</v>
      </c>
      <c r="F63" s="52">
        <v>13.1</v>
      </c>
      <c r="G63" s="52">
        <v>216.3</v>
      </c>
      <c r="H63" s="52">
        <v>0.08</v>
      </c>
      <c r="I63" s="52">
        <v>0.08</v>
      </c>
      <c r="J63" s="52">
        <v>19.059999999999999</v>
      </c>
      <c r="K63" s="52">
        <v>0.7</v>
      </c>
      <c r="L63" s="52">
        <v>0</v>
      </c>
      <c r="M63" s="52">
        <v>56.6</v>
      </c>
      <c r="N63" s="52">
        <v>68.56</v>
      </c>
      <c r="O63" s="52">
        <v>24.7</v>
      </c>
      <c r="P63" s="52">
        <v>0.91</v>
      </c>
      <c r="Q63" s="52">
        <v>0.43</v>
      </c>
      <c r="R63" s="52">
        <v>0</v>
      </c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s="52" customFormat="1" ht="15.75" customHeight="1" x14ac:dyDescent="0.25">
      <c r="A64" s="91"/>
      <c r="B64" s="51" t="s">
        <v>90</v>
      </c>
      <c r="C64" s="51">
        <v>200</v>
      </c>
      <c r="D64" s="55">
        <v>6.3000000000000014E-2</v>
      </c>
      <c r="E64" s="55">
        <v>1.8000000000000002E-2</v>
      </c>
      <c r="F64" s="55">
        <f>10.4</f>
        <v>10.4</v>
      </c>
      <c r="G64" s="55">
        <v>35.5</v>
      </c>
      <c r="H64" s="55">
        <v>0</v>
      </c>
      <c r="I64" s="55">
        <v>0</v>
      </c>
      <c r="J64" s="55">
        <v>2.7E-2</v>
      </c>
      <c r="K64" s="55">
        <v>0</v>
      </c>
      <c r="L64" s="55">
        <v>0</v>
      </c>
      <c r="M64" s="55">
        <v>11.1</v>
      </c>
      <c r="N64" s="55">
        <v>2.8</v>
      </c>
      <c r="O64" s="55">
        <v>1.4</v>
      </c>
      <c r="P64" s="55">
        <f>12.1-0.045</f>
        <v>12.055</v>
      </c>
      <c r="Q64" s="55">
        <v>0.02</v>
      </c>
      <c r="R64" s="52">
        <v>0</v>
      </c>
      <c r="S64" s="14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49"/>
    </row>
    <row r="65" spans="1:38" s="52" customFormat="1" ht="15.75" customHeight="1" x14ac:dyDescent="0.25">
      <c r="A65" s="91"/>
      <c r="B65" s="51" t="s">
        <v>128</v>
      </c>
      <c r="C65" s="51">
        <v>25</v>
      </c>
      <c r="D65" s="52">
        <v>1.6625000000000001</v>
      </c>
      <c r="E65" s="52">
        <v>0.3</v>
      </c>
      <c r="F65" s="52">
        <v>10.462499999999999</v>
      </c>
      <c r="G65" s="52">
        <v>51.2</v>
      </c>
      <c r="H65" s="52">
        <v>0.13124999999999998</v>
      </c>
      <c r="I65" s="52">
        <v>8.7499999999999981E-2</v>
      </c>
      <c r="J65" s="52">
        <v>0.17499999999999996</v>
      </c>
      <c r="K65" s="52">
        <v>0</v>
      </c>
      <c r="L65" s="52">
        <v>0.13124999999999998</v>
      </c>
      <c r="M65" s="52">
        <v>31.937499999999996</v>
      </c>
      <c r="N65" s="52">
        <v>54.6875</v>
      </c>
      <c r="O65" s="52">
        <v>17.5</v>
      </c>
      <c r="P65" s="52">
        <v>1.2249999999999999</v>
      </c>
      <c r="Q65" s="52">
        <v>0.3</v>
      </c>
      <c r="R65" s="52">
        <v>0.02</v>
      </c>
      <c r="S65" s="14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49"/>
    </row>
    <row r="66" spans="1:38" s="52" customFormat="1" ht="15.75" customHeight="1" x14ac:dyDescent="0.25">
      <c r="A66" s="99"/>
      <c r="B66" s="51" t="s">
        <v>4</v>
      </c>
      <c r="C66" s="51">
        <v>40</v>
      </c>
      <c r="D66" s="52">
        <f>1.35*2</f>
        <v>2.7</v>
      </c>
      <c r="E66" s="52">
        <f>0.172*2</f>
        <v>0.34399999999999997</v>
      </c>
      <c r="F66" s="52">
        <f>10.03*2</f>
        <v>20.059999999999999</v>
      </c>
      <c r="G66" s="52">
        <f t="shared" ref="G66" si="10">F66*4+E66*9+D66*4</f>
        <v>94.135999999999996</v>
      </c>
      <c r="H66" s="52">
        <v>2.4E-2</v>
      </c>
      <c r="I66" s="52">
        <v>5.0000000000000001E-3</v>
      </c>
      <c r="J66" s="52">
        <v>0</v>
      </c>
      <c r="K66" s="52">
        <v>0</v>
      </c>
      <c r="L66" s="52">
        <v>0.42</v>
      </c>
      <c r="M66" s="52">
        <v>8</v>
      </c>
      <c r="N66" s="52">
        <v>26</v>
      </c>
      <c r="O66" s="52">
        <v>5.6</v>
      </c>
      <c r="P66" s="52">
        <v>0.4</v>
      </c>
      <c r="Q66" s="52">
        <v>0.3</v>
      </c>
      <c r="R66" s="52">
        <v>0</v>
      </c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9"/>
    </row>
    <row r="67" spans="1:38" s="52" customFormat="1" ht="15.75" customHeight="1" x14ac:dyDescent="0.25">
      <c r="A67" s="91"/>
      <c r="B67" s="51" t="s">
        <v>137</v>
      </c>
      <c r="C67" s="51">
        <v>200</v>
      </c>
      <c r="D67" s="52">
        <v>1.0015060240963856</v>
      </c>
      <c r="E67" s="52">
        <v>0</v>
      </c>
      <c r="F67" s="52">
        <v>20.23042168674699</v>
      </c>
      <c r="G67" s="52">
        <v>84.927710843373504</v>
      </c>
      <c r="H67" s="52">
        <v>2.0030120481927715E-2</v>
      </c>
      <c r="I67" s="52">
        <v>2.0030120481927715E-2</v>
      </c>
      <c r="J67" s="52">
        <v>4.0060240963855422</v>
      </c>
      <c r="K67" s="52">
        <v>0</v>
      </c>
      <c r="L67" s="52">
        <v>0.20030120481927713</v>
      </c>
      <c r="M67" s="52">
        <v>14.021084337349398</v>
      </c>
      <c r="N67" s="52">
        <v>14.021084337349398</v>
      </c>
      <c r="O67" s="52">
        <v>8.0120481927710845</v>
      </c>
      <c r="P67" s="52">
        <v>2.8042168674698797</v>
      </c>
      <c r="Q67" s="52">
        <v>0.04</v>
      </c>
      <c r="R67" s="52">
        <v>0</v>
      </c>
      <c r="S67" s="14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49"/>
    </row>
    <row r="68" spans="1:38" s="52" customFormat="1" ht="15.75" customHeight="1" x14ac:dyDescent="0.25">
      <c r="A68" s="91"/>
      <c r="S68" s="14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49"/>
    </row>
    <row r="69" spans="1:38" ht="15.75" customHeight="1" x14ac:dyDescent="0.25">
      <c r="A69" s="94"/>
      <c r="B69" s="56" t="s">
        <v>21</v>
      </c>
      <c r="C69" s="57">
        <f>SUM(C61:C67)</f>
        <v>755</v>
      </c>
      <c r="D69" s="57">
        <f t="shared" ref="D69:R69" si="11">SUM(D61:D67)</f>
        <v>15.686538734376761</v>
      </c>
      <c r="E69" s="57">
        <f t="shared" si="11"/>
        <v>15.114523364485983</v>
      </c>
      <c r="F69" s="57">
        <f t="shared" si="11"/>
        <v>82.62656654656007</v>
      </c>
      <c r="G69" s="57">
        <f t="shared" si="11"/>
        <v>630.90913140412113</v>
      </c>
      <c r="H69" s="57">
        <f t="shared" si="11"/>
        <v>0.35939227001463797</v>
      </c>
      <c r="I69" s="57">
        <f t="shared" si="11"/>
        <v>0.28664227001463793</v>
      </c>
      <c r="J69" s="57">
        <f t="shared" si="11"/>
        <v>26.334192320684608</v>
      </c>
      <c r="K69" s="57">
        <f t="shared" si="11"/>
        <v>0.79999999999999993</v>
      </c>
      <c r="L69" s="57">
        <f t="shared" si="11"/>
        <v>1.2321119524828286</v>
      </c>
      <c r="M69" s="57">
        <f t="shared" si="11"/>
        <v>152.43802358968586</v>
      </c>
      <c r="N69" s="57">
        <f t="shared" si="11"/>
        <v>271.65736938407838</v>
      </c>
      <c r="O69" s="57">
        <f t="shared" si="11"/>
        <v>81.967188379686974</v>
      </c>
      <c r="P69" s="57">
        <f t="shared" si="11"/>
        <v>18.881132755320344</v>
      </c>
      <c r="Q69" s="57">
        <f t="shared" si="11"/>
        <v>3.5119999999999996</v>
      </c>
      <c r="R69" s="57">
        <f t="shared" si="11"/>
        <v>0.02</v>
      </c>
      <c r="S69" s="144"/>
    </row>
    <row r="70" spans="1:38" ht="15.75" customHeight="1" x14ac:dyDescent="0.25">
      <c r="A70" s="91"/>
      <c r="B70" s="58" t="s">
        <v>98</v>
      </c>
      <c r="C70" s="58"/>
      <c r="D70" s="59">
        <v>19.25</v>
      </c>
      <c r="E70" s="59">
        <v>19.75</v>
      </c>
      <c r="F70" s="59">
        <v>83.75</v>
      </c>
      <c r="G70" s="59">
        <v>587.5</v>
      </c>
      <c r="H70" s="59">
        <v>0.3</v>
      </c>
      <c r="I70" s="59">
        <v>0.35</v>
      </c>
      <c r="J70" s="59">
        <v>15</v>
      </c>
      <c r="K70" s="59">
        <v>0.17499999999999999</v>
      </c>
      <c r="L70" s="59">
        <v>2.5</v>
      </c>
      <c r="M70" s="59">
        <v>275</v>
      </c>
      <c r="N70" s="59">
        <v>412.5</v>
      </c>
      <c r="O70" s="59">
        <v>62.5</v>
      </c>
      <c r="P70" s="59">
        <v>3</v>
      </c>
      <c r="Q70" s="59">
        <v>2.5</v>
      </c>
      <c r="R70" s="59">
        <v>2.5000000000000001E-2</v>
      </c>
      <c r="S70" s="144"/>
    </row>
    <row r="71" spans="1:38" ht="15.75" customHeight="1" x14ac:dyDescent="0.25">
      <c r="A71" s="99"/>
      <c r="B71" s="193">
        <v>61.34</v>
      </c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144"/>
    </row>
    <row r="72" spans="1:38" s="53" customFormat="1" ht="15.75" customHeight="1" x14ac:dyDescent="0.25">
      <c r="A72" s="181" t="s">
        <v>115</v>
      </c>
      <c r="B72" s="182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8"/>
    </row>
    <row r="73" spans="1:38" ht="15.75" customHeight="1" x14ac:dyDescent="0.25">
      <c r="A73" s="91"/>
      <c r="B73" s="51" t="s">
        <v>129</v>
      </c>
      <c r="C73" s="51">
        <v>70</v>
      </c>
      <c r="D73" s="52">
        <v>0.48719999999999997</v>
      </c>
      <c r="E73" s="52">
        <v>6.9599999999999995E-2</v>
      </c>
      <c r="F73" s="52">
        <v>1.3223999999999998</v>
      </c>
      <c r="G73" s="52">
        <f>F73*4+E73*9+D73*4</f>
        <v>7.8647999999999989</v>
      </c>
      <c r="H73" s="52">
        <v>2.3199999999999998E-2</v>
      </c>
      <c r="I73" s="52">
        <v>1.1599999999999999E-2</v>
      </c>
      <c r="J73" s="52">
        <v>3.4103999999999997</v>
      </c>
      <c r="K73" s="52">
        <v>0</v>
      </c>
      <c r="L73" s="52">
        <v>6.9599999999999995E-2</v>
      </c>
      <c r="M73" s="52">
        <v>11.831999999999999</v>
      </c>
      <c r="N73" s="52">
        <v>20.88</v>
      </c>
      <c r="O73" s="52">
        <v>9.7439999999999998</v>
      </c>
      <c r="P73" s="52">
        <v>0.34799999999999998</v>
      </c>
      <c r="Q73" s="52">
        <v>0.11899999999999999</v>
      </c>
      <c r="R73" s="52">
        <v>0</v>
      </c>
      <c r="S73" s="144"/>
    </row>
    <row r="74" spans="1:38" ht="15.75" customHeight="1" x14ac:dyDescent="0.25">
      <c r="A74" s="91">
        <v>235</v>
      </c>
      <c r="B74" s="51" t="s">
        <v>85</v>
      </c>
      <c r="C74" s="51">
        <v>75</v>
      </c>
      <c r="D74" s="55">
        <v>7.66</v>
      </c>
      <c r="E74" s="55">
        <v>5.3</v>
      </c>
      <c r="F74" s="55">
        <v>5.8</v>
      </c>
      <c r="G74" s="52">
        <f t="shared" ref="G74:G79" si="12">F74*4+E74*9+D74*4</f>
        <v>101.53999999999999</v>
      </c>
      <c r="H74" s="55">
        <f>0.036*0.875</f>
        <v>3.15E-2</v>
      </c>
      <c r="I74" s="55">
        <f>0.054*0.875</f>
        <v>4.725E-2</v>
      </c>
      <c r="J74" s="55">
        <v>2.2599999999999998</v>
      </c>
      <c r="K74" s="55">
        <v>0.17</v>
      </c>
      <c r="L74" s="55">
        <v>3.11</v>
      </c>
      <c r="M74" s="55">
        <v>43.8</v>
      </c>
      <c r="N74" s="55">
        <v>115.9</v>
      </c>
      <c r="O74" s="55">
        <v>17.149999999999999</v>
      </c>
      <c r="P74" s="55">
        <v>1.48</v>
      </c>
      <c r="Q74" s="52">
        <v>0.59</v>
      </c>
      <c r="R74" s="52"/>
      <c r="S74" s="144"/>
    </row>
    <row r="75" spans="1:38" s="52" customFormat="1" ht="15.75" customHeight="1" x14ac:dyDescent="0.25">
      <c r="A75" s="91">
        <v>310</v>
      </c>
      <c r="B75" s="51" t="s">
        <v>84</v>
      </c>
      <c r="C75" s="51">
        <v>170</v>
      </c>
      <c r="D75" s="52">
        <v>3.3205</v>
      </c>
      <c r="E75" s="52">
        <v>4.8815999999999997</v>
      </c>
      <c r="F75" s="52">
        <v>26.001300000000001</v>
      </c>
      <c r="G75" s="52">
        <f t="shared" si="12"/>
        <v>161.2216</v>
      </c>
      <c r="H75" s="52">
        <v>0.16949999999999998</v>
      </c>
      <c r="I75" s="52">
        <v>0.10169999999999998</v>
      </c>
      <c r="J75" s="52">
        <v>23.729999999999997</v>
      </c>
      <c r="K75" s="52">
        <v>0</v>
      </c>
      <c r="L75" s="52">
        <v>0.22599999999999998</v>
      </c>
      <c r="M75" s="52">
        <v>62.036999999999992</v>
      </c>
      <c r="N75" s="52">
        <v>90.060999999999993</v>
      </c>
      <c r="O75" s="52">
        <v>33.108999999999995</v>
      </c>
      <c r="P75" s="52">
        <v>1.2994999999999999</v>
      </c>
      <c r="Q75" s="52">
        <v>0.66</v>
      </c>
      <c r="R75" s="52">
        <v>0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9"/>
    </row>
    <row r="76" spans="1:38" s="52" customFormat="1" ht="15.75" customHeight="1" x14ac:dyDescent="0.25">
      <c r="A76" s="91" t="s">
        <v>39</v>
      </c>
      <c r="B76" s="51" t="s">
        <v>89</v>
      </c>
      <c r="C76" s="51">
        <v>200</v>
      </c>
      <c r="D76" s="52">
        <v>1.04</v>
      </c>
      <c r="E76" s="52">
        <v>0.6</v>
      </c>
      <c r="F76" s="52">
        <v>10.199999999999999</v>
      </c>
      <c r="G76" s="52">
        <f t="shared" si="12"/>
        <v>50.36</v>
      </c>
      <c r="H76" s="52">
        <v>0.2</v>
      </c>
      <c r="I76" s="52">
        <v>0.4</v>
      </c>
      <c r="J76" s="52">
        <v>8</v>
      </c>
      <c r="K76" s="52">
        <v>1E-3</v>
      </c>
      <c r="L76" s="52">
        <v>11</v>
      </c>
      <c r="M76" s="52">
        <v>32</v>
      </c>
      <c r="N76" s="52">
        <v>29</v>
      </c>
      <c r="O76" s="52">
        <v>21</v>
      </c>
      <c r="P76" s="52">
        <v>6.4</v>
      </c>
      <c r="Q76" s="52">
        <v>0.78</v>
      </c>
      <c r="R76" s="52">
        <v>0.01</v>
      </c>
      <c r="S76" s="14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49"/>
    </row>
    <row r="77" spans="1:38" s="52" customFormat="1" ht="15.75" customHeight="1" x14ac:dyDescent="0.25">
      <c r="A77" s="99"/>
      <c r="B77" s="51" t="s">
        <v>4</v>
      </c>
      <c r="C77" s="51">
        <v>40</v>
      </c>
      <c r="D77" s="52">
        <f>1.35*2</f>
        <v>2.7</v>
      </c>
      <c r="E77" s="52">
        <f>0.172*2</f>
        <v>0.34399999999999997</v>
      </c>
      <c r="F77" s="52">
        <f>10.03*2</f>
        <v>20.059999999999999</v>
      </c>
      <c r="G77" s="52">
        <f t="shared" si="12"/>
        <v>94.135999999999996</v>
      </c>
      <c r="H77" s="52">
        <v>2.4E-2</v>
      </c>
      <c r="I77" s="52">
        <v>5.0000000000000001E-3</v>
      </c>
      <c r="J77" s="52">
        <v>0</v>
      </c>
      <c r="K77" s="52">
        <v>0</v>
      </c>
      <c r="L77" s="52">
        <v>0.42</v>
      </c>
      <c r="M77" s="52">
        <v>8</v>
      </c>
      <c r="N77" s="52">
        <v>26</v>
      </c>
      <c r="O77" s="52">
        <v>5.6</v>
      </c>
      <c r="P77" s="52">
        <v>0.4</v>
      </c>
      <c r="Q77" s="52">
        <v>0.3</v>
      </c>
      <c r="R77" s="52">
        <v>0</v>
      </c>
      <c r="S77" s="14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49"/>
    </row>
    <row r="78" spans="1:38" s="52" customFormat="1" ht="15.75" customHeight="1" x14ac:dyDescent="0.25">
      <c r="A78" s="91"/>
      <c r="B78" s="51" t="s">
        <v>128</v>
      </c>
      <c r="C78" s="51">
        <v>25</v>
      </c>
      <c r="D78" s="52">
        <v>1.6625000000000001</v>
      </c>
      <c r="E78" s="52">
        <v>0.3</v>
      </c>
      <c r="F78" s="52">
        <v>10.462499999999999</v>
      </c>
      <c r="G78" s="52">
        <f t="shared" si="12"/>
        <v>51.199999999999996</v>
      </c>
      <c r="H78" s="52">
        <v>0.13124999999999998</v>
      </c>
      <c r="I78" s="52">
        <v>8.7499999999999981E-2</v>
      </c>
      <c r="J78" s="52">
        <v>0.17499999999999996</v>
      </c>
      <c r="K78" s="52">
        <v>0</v>
      </c>
      <c r="L78" s="52">
        <v>0.13124999999999998</v>
      </c>
      <c r="M78" s="52">
        <v>31.937499999999996</v>
      </c>
      <c r="N78" s="52">
        <v>54.6875</v>
      </c>
      <c r="O78" s="52">
        <v>17.5</v>
      </c>
      <c r="P78" s="52">
        <v>1.2249999999999999</v>
      </c>
      <c r="Q78" s="52">
        <v>0.3</v>
      </c>
      <c r="R78" s="52">
        <v>0.02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/>
      <c r="B79" s="51" t="s">
        <v>135</v>
      </c>
      <c r="C79" s="51">
        <v>150</v>
      </c>
      <c r="D79" s="52">
        <v>0.75301204819277112</v>
      </c>
      <c r="E79" s="52">
        <v>0</v>
      </c>
      <c r="F79" s="52">
        <v>15.210843373493976</v>
      </c>
      <c r="G79" s="52">
        <f t="shared" si="12"/>
        <v>63.855421686746986</v>
      </c>
      <c r="H79" s="52">
        <v>1.5060240963855423E-2</v>
      </c>
      <c r="I79" s="52">
        <v>1.5060240963855423E-2</v>
      </c>
      <c r="J79" s="52">
        <v>3.0120481927710845</v>
      </c>
      <c r="K79" s="52">
        <v>0</v>
      </c>
      <c r="L79" s="52">
        <v>0.15060240963855423</v>
      </c>
      <c r="M79" s="52">
        <v>10.542168674698795</v>
      </c>
      <c r="N79" s="52">
        <v>10.542168674698795</v>
      </c>
      <c r="O79" s="52">
        <v>6.024096385542169</v>
      </c>
      <c r="P79" s="52">
        <v>2.1084337349397591</v>
      </c>
      <c r="Q79" s="52">
        <v>0.03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101"/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3" customFormat="1" ht="15.75" customHeight="1" x14ac:dyDescent="0.25">
      <c r="A81" s="94"/>
      <c r="B81" s="56" t="s">
        <v>21</v>
      </c>
      <c r="C81" s="57">
        <f>SUM(C73:C79)</f>
        <v>730</v>
      </c>
      <c r="D81" s="57">
        <f t="shared" ref="D81:R81" si="13">SUM(D73:D79)</f>
        <v>17.623212048192773</v>
      </c>
      <c r="E81" s="57">
        <f t="shared" si="13"/>
        <v>11.495200000000001</v>
      </c>
      <c r="F81" s="57">
        <f t="shared" si="13"/>
        <v>89.057043373493983</v>
      </c>
      <c r="G81" s="57">
        <f t="shared" si="13"/>
        <v>530.17782168674694</v>
      </c>
      <c r="H81" s="57">
        <f t="shared" si="13"/>
        <v>0.59451024096385541</v>
      </c>
      <c r="I81" s="57">
        <f t="shared" si="13"/>
        <v>0.66811024096385541</v>
      </c>
      <c r="J81" s="57">
        <f t="shared" si="13"/>
        <v>40.587448192771078</v>
      </c>
      <c r="K81" s="57">
        <f t="shared" si="13"/>
        <v>0.17100000000000001</v>
      </c>
      <c r="L81" s="57">
        <f t="shared" si="13"/>
        <v>15.107452409638553</v>
      </c>
      <c r="M81" s="57">
        <f t="shared" si="13"/>
        <v>200.14866867469877</v>
      </c>
      <c r="N81" s="57">
        <f t="shared" si="13"/>
        <v>347.07066867469882</v>
      </c>
      <c r="O81" s="57">
        <f t="shared" si="13"/>
        <v>110.12709638554215</v>
      </c>
      <c r="P81" s="57">
        <f t="shared" si="13"/>
        <v>13.260933734939758</v>
      </c>
      <c r="Q81" s="57">
        <f t="shared" si="13"/>
        <v>2.7789999999999995</v>
      </c>
      <c r="R81" s="57">
        <f t="shared" si="13"/>
        <v>0.03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8"/>
    </row>
    <row r="82" spans="1:38" ht="15.75" customHeight="1" x14ac:dyDescent="0.25">
      <c r="A82" s="93"/>
      <c r="B82" s="58" t="s">
        <v>98</v>
      </c>
      <c r="C82" s="58"/>
      <c r="D82" s="59">
        <v>19.25</v>
      </c>
      <c r="E82" s="59">
        <v>19.75</v>
      </c>
      <c r="F82" s="59">
        <v>83.75</v>
      </c>
      <c r="G82" s="59">
        <v>587.5</v>
      </c>
      <c r="H82" s="59">
        <v>0.3</v>
      </c>
      <c r="I82" s="59">
        <v>0.35</v>
      </c>
      <c r="J82" s="59">
        <v>15</v>
      </c>
      <c r="K82" s="59">
        <v>0.17499999999999999</v>
      </c>
      <c r="L82" s="59">
        <v>2.5</v>
      </c>
      <c r="M82" s="59">
        <v>275</v>
      </c>
      <c r="N82" s="59">
        <v>412.5</v>
      </c>
      <c r="O82" s="59">
        <v>62.5</v>
      </c>
      <c r="P82" s="59">
        <v>3</v>
      </c>
      <c r="Q82" s="59">
        <v>2.5</v>
      </c>
      <c r="R82" s="59">
        <v>2.5000000000000001E-2</v>
      </c>
      <c r="S82" s="144"/>
    </row>
    <row r="83" spans="1:38" ht="15.75" customHeight="1" x14ac:dyDescent="0.25">
      <c r="A83" s="100"/>
      <c r="B83" s="193" t="s">
        <v>158</v>
      </c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144"/>
    </row>
    <row r="84" spans="1:38" ht="15.75" customHeight="1" x14ac:dyDescent="0.25">
      <c r="A84" s="181" t="s">
        <v>116</v>
      </c>
      <c r="B84" s="182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144"/>
    </row>
    <row r="85" spans="1:38" s="52" customFormat="1" ht="15.75" customHeight="1" x14ac:dyDescent="0.25">
      <c r="A85" s="91"/>
      <c r="B85" s="51" t="s">
        <v>131</v>
      </c>
      <c r="C85" s="51">
        <v>80</v>
      </c>
      <c r="D85" s="52">
        <v>0.55859999999999999</v>
      </c>
      <c r="E85" s="52">
        <v>7.9799999999999996E-2</v>
      </c>
      <c r="F85" s="52">
        <v>1.5162</v>
      </c>
      <c r="G85" s="52">
        <f>F85*4+E85*9+D85*4</f>
        <v>9.0173999999999985</v>
      </c>
      <c r="H85" s="52">
        <v>2.6600000000000002E-2</v>
      </c>
      <c r="I85" s="52">
        <v>1.3300000000000001E-2</v>
      </c>
      <c r="J85" s="52">
        <v>3.9102000000000001</v>
      </c>
      <c r="K85" s="52">
        <v>0</v>
      </c>
      <c r="L85" s="52">
        <v>7.9799999999999996E-2</v>
      </c>
      <c r="M85" s="52">
        <v>13.565999999999999</v>
      </c>
      <c r="N85" s="52">
        <v>23.94</v>
      </c>
      <c r="O85" s="52">
        <v>11.172000000000001</v>
      </c>
      <c r="P85" s="52">
        <v>0.39900000000000002</v>
      </c>
      <c r="Q85" s="48">
        <v>0.13600000000000001</v>
      </c>
      <c r="R85" s="48">
        <v>0</v>
      </c>
      <c r="S85" s="14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49"/>
    </row>
    <row r="86" spans="1:38" s="52" customFormat="1" ht="15.75" customHeight="1" x14ac:dyDescent="0.25">
      <c r="A86" s="91">
        <v>278</v>
      </c>
      <c r="B86" s="51" t="s">
        <v>73</v>
      </c>
      <c r="C86" s="51">
        <v>60</v>
      </c>
      <c r="D86" s="46">
        <v>4.2699999999999996</v>
      </c>
      <c r="E86" s="46">
        <v>4.7699999999999996</v>
      </c>
      <c r="F86" s="46">
        <v>5.59</v>
      </c>
      <c r="G86" s="52">
        <f t="shared" ref="G86:G92" si="14">F86*4+E86*9+D86*4</f>
        <v>82.36999999999999</v>
      </c>
      <c r="H86" s="46">
        <v>0.02</v>
      </c>
      <c r="I86" s="46">
        <v>0.03</v>
      </c>
      <c r="J86" s="46">
        <v>0.39</v>
      </c>
      <c r="K86" s="46">
        <v>0.18</v>
      </c>
      <c r="L86" s="46">
        <v>0</v>
      </c>
      <c r="M86" s="46">
        <v>15.2</v>
      </c>
      <c r="N86" s="46">
        <v>48.2</v>
      </c>
      <c r="O86" s="46">
        <v>9.99</v>
      </c>
      <c r="P86" s="46">
        <v>0.47</v>
      </c>
      <c r="Q86" s="52">
        <v>0.96</v>
      </c>
      <c r="R86" s="52">
        <v>0</v>
      </c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9"/>
    </row>
    <row r="87" spans="1:38" s="52" customFormat="1" ht="15.75" customHeight="1" x14ac:dyDescent="0.25">
      <c r="A87" s="98">
        <v>330</v>
      </c>
      <c r="B87" s="51" t="s">
        <v>72</v>
      </c>
      <c r="C87" s="51">
        <v>50</v>
      </c>
      <c r="D87" s="46">
        <v>0.7</v>
      </c>
      <c r="E87" s="46">
        <v>2.4900000000000002</v>
      </c>
      <c r="F87" s="46">
        <v>2.93</v>
      </c>
      <c r="G87" s="52">
        <f t="shared" si="14"/>
        <v>36.93</v>
      </c>
      <c r="H87" s="46">
        <v>0.01</v>
      </c>
      <c r="I87" s="46">
        <v>0.01</v>
      </c>
      <c r="J87" s="46">
        <v>1.9E-2</v>
      </c>
      <c r="K87" s="46">
        <v>0.17</v>
      </c>
      <c r="L87" s="46">
        <v>0</v>
      </c>
      <c r="M87" s="46">
        <v>13.65</v>
      </c>
      <c r="N87" s="46">
        <v>11.36</v>
      </c>
      <c r="O87" s="46">
        <v>2.64</v>
      </c>
      <c r="P87" s="46">
        <v>0.1</v>
      </c>
      <c r="Q87" s="52">
        <v>0.13</v>
      </c>
      <c r="R87" s="52">
        <v>0</v>
      </c>
      <c r="S87" s="14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49"/>
    </row>
    <row r="88" spans="1:38" s="52" customFormat="1" ht="15.75" customHeight="1" x14ac:dyDescent="0.25">
      <c r="A88" s="91">
        <v>302</v>
      </c>
      <c r="B88" s="51" t="s">
        <v>132</v>
      </c>
      <c r="C88" s="51">
        <v>150</v>
      </c>
      <c r="D88" s="55">
        <v>7.8</v>
      </c>
      <c r="E88" s="55">
        <v>3.6</v>
      </c>
      <c r="F88" s="55">
        <v>39</v>
      </c>
      <c r="G88" s="52">
        <f t="shared" si="14"/>
        <v>219.6</v>
      </c>
      <c r="H88" s="55">
        <v>0.18</v>
      </c>
      <c r="I88" s="55">
        <v>0.1</v>
      </c>
      <c r="J88" s="55">
        <v>0</v>
      </c>
      <c r="K88" s="55">
        <v>0.35</v>
      </c>
      <c r="L88" s="55">
        <v>0.44</v>
      </c>
      <c r="M88" s="55">
        <v>23.55</v>
      </c>
      <c r="N88" s="55">
        <v>185.6</v>
      </c>
      <c r="O88" s="55">
        <v>123.9</v>
      </c>
      <c r="P88" s="55">
        <v>4.2</v>
      </c>
      <c r="Q88" s="52">
        <v>1.1000000000000001</v>
      </c>
      <c r="R88" s="52">
        <v>0</v>
      </c>
      <c r="S88" s="14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49"/>
    </row>
    <row r="89" spans="1:38" s="52" customFormat="1" ht="15.75" customHeight="1" x14ac:dyDescent="0.25">
      <c r="A89" s="91">
        <v>342</v>
      </c>
      <c r="B89" s="51" t="s">
        <v>92</v>
      </c>
      <c r="C89" s="51">
        <v>200</v>
      </c>
      <c r="D89" s="52">
        <v>0.6</v>
      </c>
      <c r="E89" s="52">
        <v>0.4</v>
      </c>
      <c r="F89" s="52">
        <v>10.4</v>
      </c>
      <c r="G89" s="52">
        <f t="shared" si="14"/>
        <v>47.6</v>
      </c>
      <c r="H89" s="52">
        <v>0.02</v>
      </c>
      <c r="I89" s="52">
        <v>0.04</v>
      </c>
      <c r="J89" s="52">
        <v>3.4</v>
      </c>
      <c r="K89" s="52">
        <v>0</v>
      </c>
      <c r="L89" s="52">
        <v>0.4</v>
      </c>
      <c r="M89" s="52">
        <v>21.2</v>
      </c>
      <c r="N89" s="52">
        <v>22.6</v>
      </c>
      <c r="O89" s="52">
        <v>14.6</v>
      </c>
      <c r="P89" s="52">
        <v>3.2</v>
      </c>
      <c r="Q89" s="52">
        <v>0.12</v>
      </c>
      <c r="R89" s="52">
        <v>0</v>
      </c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/>
      <c r="B90" s="51" t="s">
        <v>128</v>
      </c>
      <c r="C90" s="51">
        <v>25</v>
      </c>
      <c r="D90" s="52">
        <v>1.6625000000000001</v>
      </c>
      <c r="E90" s="52">
        <v>0.3</v>
      </c>
      <c r="F90" s="52">
        <v>10.462499999999999</v>
      </c>
      <c r="G90" s="52">
        <f t="shared" si="14"/>
        <v>51.199999999999996</v>
      </c>
      <c r="H90" s="52">
        <v>0.13124999999999998</v>
      </c>
      <c r="I90" s="52">
        <v>8.7499999999999981E-2</v>
      </c>
      <c r="J90" s="52">
        <v>0.17499999999999996</v>
      </c>
      <c r="K90" s="52">
        <v>0</v>
      </c>
      <c r="L90" s="52">
        <v>0.13124999999999998</v>
      </c>
      <c r="M90" s="52">
        <v>31.937499999999996</v>
      </c>
      <c r="N90" s="52">
        <v>54.6875</v>
      </c>
      <c r="O90" s="52">
        <v>17.5</v>
      </c>
      <c r="P90" s="52">
        <v>1.2249999999999999</v>
      </c>
      <c r="Q90" s="52">
        <v>0.3</v>
      </c>
      <c r="R90" s="52">
        <v>0.02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9"/>
      <c r="B91" s="51" t="s">
        <v>4</v>
      </c>
      <c r="C91" s="51">
        <v>40</v>
      </c>
      <c r="D91" s="52">
        <f>1.35*2</f>
        <v>2.7</v>
      </c>
      <c r="E91" s="52">
        <f>0.172*2</f>
        <v>0.34399999999999997</v>
      </c>
      <c r="F91" s="52">
        <f>10.03*2</f>
        <v>20.059999999999999</v>
      </c>
      <c r="G91" s="52">
        <f t="shared" si="14"/>
        <v>94.135999999999996</v>
      </c>
      <c r="H91" s="52">
        <v>2.4E-2</v>
      </c>
      <c r="I91" s="52">
        <v>5.0000000000000001E-3</v>
      </c>
      <c r="J91" s="52">
        <v>0</v>
      </c>
      <c r="K91" s="52">
        <v>0</v>
      </c>
      <c r="L91" s="52">
        <v>0.42</v>
      </c>
      <c r="M91" s="52">
        <v>8</v>
      </c>
      <c r="N91" s="52">
        <v>26</v>
      </c>
      <c r="O91" s="52">
        <v>5.6</v>
      </c>
      <c r="P91" s="52">
        <v>0.4</v>
      </c>
      <c r="Q91" s="52">
        <v>0.3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ht="15.75" customHeight="1" x14ac:dyDescent="0.25">
      <c r="A92" s="102"/>
      <c r="B92" s="66" t="s">
        <v>130</v>
      </c>
      <c r="C92" s="66">
        <v>25</v>
      </c>
      <c r="D92" s="46">
        <f>7.5*0.25</f>
        <v>1.875</v>
      </c>
      <c r="E92" s="46">
        <f>18*0.25</f>
        <v>4.5</v>
      </c>
      <c r="F92" s="46">
        <f>67*0.25</f>
        <v>16.75</v>
      </c>
      <c r="G92" s="52">
        <f t="shared" si="14"/>
        <v>115</v>
      </c>
      <c r="H92" s="46">
        <v>0.03</v>
      </c>
      <c r="I92" s="46">
        <v>4.0000000000000001E-3</v>
      </c>
      <c r="J92" s="46">
        <v>0</v>
      </c>
      <c r="K92" s="46">
        <v>0.2</v>
      </c>
      <c r="L92" s="46">
        <v>0</v>
      </c>
      <c r="M92" s="46">
        <v>7.24</v>
      </c>
      <c r="N92" s="46">
        <v>26.87</v>
      </c>
      <c r="O92" s="46">
        <v>5.5</v>
      </c>
      <c r="P92" s="46">
        <v>0.45</v>
      </c>
      <c r="Q92" s="52">
        <v>0</v>
      </c>
      <c r="R92" s="52">
        <v>0</v>
      </c>
      <c r="S92" s="144"/>
    </row>
    <row r="93" spans="1:38" s="53" customFormat="1" ht="15.75" customHeight="1" x14ac:dyDescent="0.25">
      <c r="A93" s="9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8"/>
    </row>
    <row r="94" spans="1:38" ht="15.75" customHeight="1" x14ac:dyDescent="0.25">
      <c r="A94" s="94"/>
      <c r="B94" s="65" t="s">
        <v>21</v>
      </c>
      <c r="C94" s="57">
        <f>SUM(C85:C92)</f>
        <v>630</v>
      </c>
      <c r="D94" s="57">
        <f t="shared" ref="D94:R94" si="15">SUM(D85:D92)</f>
        <v>20.1661</v>
      </c>
      <c r="E94" s="57">
        <f t="shared" si="15"/>
        <v>16.483800000000002</v>
      </c>
      <c r="F94" s="57">
        <f t="shared" si="15"/>
        <v>106.70869999999999</v>
      </c>
      <c r="G94" s="57">
        <f t="shared" si="15"/>
        <v>655.85339999999997</v>
      </c>
      <c r="H94" s="57">
        <f t="shared" si="15"/>
        <v>0.44184999999999997</v>
      </c>
      <c r="I94" s="57">
        <f t="shared" si="15"/>
        <v>0.2898</v>
      </c>
      <c r="J94" s="57">
        <f t="shared" si="15"/>
        <v>7.8942000000000005</v>
      </c>
      <c r="K94" s="57">
        <f t="shared" si="15"/>
        <v>0.89999999999999991</v>
      </c>
      <c r="L94" s="57">
        <f t="shared" si="15"/>
        <v>1.47105</v>
      </c>
      <c r="M94" s="57">
        <f t="shared" si="15"/>
        <v>134.34350000000001</v>
      </c>
      <c r="N94" s="57">
        <f t="shared" si="15"/>
        <v>399.25750000000005</v>
      </c>
      <c r="O94" s="57">
        <f t="shared" si="15"/>
        <v>190.90199999999999</v>
      </c>
      <c r="P94" s="57">
        <f t="shared" si="15"/>
        <v>10.443999999999999</v>
      </c>
      <c r="Q94" s="57">
        <f t="shared" si="15"/>
        <v>3.0459999999999998</v>
      </c>
      <c r="R94" s="57">
        <f t="shared" si="15"/>
        <v>0.02</v>
      </c>
      <c r="S94" s="144"/>
    </row>
    <row r="95" spans="1:38" ht="15.75" customHeight="1" x14ac:dyDescent="0.25">
      <c r="A95" s="97"/>
      <c r="B95" s="58" t="s">
        <v>98</v>
      </c>
      <c r="C95" s="58"/>
      <c r="D95" s="59">
        <v>19.25</v>
      </c>
      <c r="E95" s="59">
        <v>19.75</v>
      </c>
      <c r="F95" s="59">
        <v>83.75</v>
      </c>
      <c r="G95" s="59">
        <v>587.5</v>
      </c>
      <c r="H95" s="59">
        <v>0.3</v>
      </c>
      <c r="I95" s="59">
        <v>0.35</v>
      </c>
      <c r="J95" s="59">
        <v>15</v>
      </c>
      <c r="K95" s="59">
        <v>0.17499999999999999</v>
      </c>
      <c r="L95" s="59">
        <v>2.5</v>
      </c>
      <c r="M95" s="59">
        <v>275</v>
      </c>
      <c r="N95" s="59">
        <v>412.5</v>
      </c>
      <c r="O95" s="59">
        <v>62.5</v>
      </c>
      <c r="P95" s="59">
        <v>3</v>
      </c>
      <c r="Q95" s="59">
        <v>2.5</v>
      </c>
      <c r="R95" s="59">
        <v>2.5000000000000001E-2</v>
      </c>
      <c r="S95" s="144"/>
    </row>
    <row r="96" spans="1:38" ht="15.75" customHeight="1" x14ac:dyDescent="0.25">
      <c r="A96" s="97"/>
      <c r="B96" s="193">
        <v>59.71</v>
      </c>
      <c r="C96" s="58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144"/>
    </row>
    <row r="97" spans="1:38" s="52" customFormat="1" ht="15.75" customHeight="1" x14ac:dyDescent="0.25">
      <c r="A97" s="181" t="s">
        <v>117</v>
      </c>
      <c r="B97" s="182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14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49"/>
    </row>
    <row r="98" spans="1:38" s="52" customFormat="1" ht="15.75" customHeight="1" x14ac:dyDescent="0.25">
      <c r="A98" s="91">
        <v>222</v>
      </c>
      <c r="B98" s="51" t="s">
        <v>69</v>
      </c>
      <c r="C98" s="51">
        <v>160</v>
      </c>
      <c r="D98" s="46">
        <v>16.48</v>
      </c>
      <c r="E98" s="46">
        <v>13.92</v>
      </c>
      <c r="F98" s="46">
        <v>33.479999999999997</v>
      </c>
      <c r="G98" s="46">
        <f>F98*4+E98*9+D98*4</f>
        <v>325.12</v>
      </c>
      <c r="H98" s="46">
        <v>0.1</v>
      </c>
      <c r="I98" s="46">
        <v>0.26</v>
      </c>
      <c r="J98" s="46">
        <v>0.42</v>
      </c>
      <c r="K98" s="46">
        <v>0.83</v>
      </c>
      <c r="L98" s="46">
        <v>0</v>
      </c>
      <c r="M98" s="46">
        <v>170.72</v>
      </c>
      <c r="N98" s="46">
        <v>224.08</v>
      </c>
      <c r="O98" s="46">
        <v>29.82</v>
      </c>
      <c r="P98" s="46">
        <v>1.18</v>
      </c>
      <c r="Q98" s="52">
        <v>0.59</v>
      </c>
      <c r="R98" s="52">
        <v>0</v>
      </c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49"/>
    </row>
    <row r="99" spans="1:38" s="52" customFormat="1" ht="15.75" customHeight="1" x14ac:dyDescent="0.25">
      <c r="A99" s="93">
        <v>327</v>
      </c>
      <c r="B99" s="67" t="s">
        <v>91</v>
      </c>
      <c r="C99" s="67">
        <v>15</v>
      </c>
      <c r="D99" s="52">
        <v>1.1278195488721805</v>
      </c>
      <c r="E99" s="52">
        <v>3.0075187969924809E-3</v>
      </c>
      <c r="F99" s="52">
        <v>8.5413533834586453</v>
      </c>
      <c r="G99" s="46">
        <f t="shared" ref="G99:G102" si="16">F99*4+E99*9+D99*4</f>
        <v>38.703759398496231</v>
      </c>
      <c r="H99" s="52">
        <v>7.5187969924812026E-3</v>
      </c>
      <c r="I99" s="52">
        <v>2.2556390977443608E-2</v>
      </c>
      <c r="J99" s="52">
        <v>0.15037593984962405</v>
      </c>
      <c r="K99" s="52">
        <v>0</v>
      </c>
      <c r="L99" s="52">
        <v>0</v>
      </c>
      <c r="M99" s="52">
        <v>47.669172932330824</v>
      </c>
      <c r="N99" s="52">
        <v>34.436090225563909</v>
      </c>
      <c r="O99" s="52">
        <v>5.1127819548872173</v>
      </c>
      <c r="P99" s="52">
        <v>3.007518796992481E-2</v>
      </c>
      <c r="Q99" s="52">
        <v>0.15</v>
      </c>
      <c r="R99" s="52">
        <v>0</v>
      </c>
      <c r="S99" s="14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49"/>
    </row>
    <row r="100" spans="1:38" s="52" customFormat="1" ht="15.75" customHeight="1" x14ac:dyDescent="0.25">
      <c r="A100" s="91">
        <v>397</v>
      </c>
      <c r="B100" s="51" t="s">
        <v>6</v>
      </c>
      <c r="C100" s="51">
        <v>200</v>
      </c>
      <c r="D100" s="55">
        <v>4.07</v>
      </c>
      <c r="E100" s="55">
        <v>3.5</v>
      </c>
      <c r="F100" s="55">
        <v>17.5</v>
      </c>
      <c r="G100" s="46">
        <f t="shared" si="16"/>
        <v>117.78</v>
      </c>
      <c r="H100" s="55">
        <f>0.28*0.18</f>
        <v>5.04E-2</v>
      </c>
      <c r="I100" s="55">
        <v>0.18</v>
      </c>
      <c r="J100" s="55">
        <v>1.57</v>
      </c>
      <c r="K100" s="55">
        <v>0.24</v>
      </c>
      <c r="L100" s="55">
        <v>0</v>
      </c>
      <c r="M100" s="55">
        <v>152.19999999999999</v>
      </c>
      <c r="N100" s="55">
        <v>124.5</v>
      </c>
      <c r="O100" s="55">
        <v>21.34</v>
      </c>
      <c r="P100" s="55">
        <v>0.47</v>
      </c>
      <c r="Q100" s="52">
        <v>0.5</v>
      </c>
      <c r="R100" s="52">
        <v>0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9"/>
      <c r="B101" s="51" t="s">
        <v>4</v>
      </c>
      <c r="C101" s="51">
        <v>40</v>
      </c>
      <c r="D101" s="52">
        <f>1.35*2</f>
        <v>2.7</v>
      </c>
      <c r="E101" s="52">
        <f>0.172*2</f>
        <v>0.34399999999999997</v>
      </c>
      <c r="F101" s="52">
        <f>10.03*2</f>
        <v>20.059999999999999</v>
      </c>
      <c r="G101" s="52">
        <f t="shared" si="16"/>
        <v>94.135999999999996</v>
      </c>
      <c r="H101" s="52">
        <v>2.4E-2</v>
      </c>
      <c r="I101" s="52">
        <v>5.0000000000000001E-3</v>
      </c>
      <c r="J101" s="52">
        <v>0</v>
      </c>
      <c r="K101" s="52">
        <v>0</v>
      </c>
      <c r="L101" s="52">
        <v>0.42</v>
      </c>
      <c r="M101" s="52">
        <v>8</v>
      </c>
      <c r="N101" s="52">
        <v>26</v>
      </c>
      <c r="O101" s="52">
        <v>5.6</v>
      </c>
      <c r="P101" s="52">
        <v>0.4</v>
      </c>
      <c r="Q101" s="52">
        <v>0.3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9"/>
      <c r="B102" s="51" t="s">
        <v>133</v>
      </c>
      <c r="C102" s="51">
        <v>180</v>
      </c>
      <c r="D102" s="55">
        <f>5*1.8</f>
        <v>9</v>
      </c>
      <c r="E102" s="55">
        <f>3.2*1.8</f>
        <v>5.7600000000000007</v>
      </c>
      <c r="F102" s="55">
        <f>3.5*1.8</f>
        <v>6.3</v>
      </c>
      <c r="G102" s="46">
        <f t="shared" si="16"/>
        <v>113.04</v>
      </c>
      <c r="H102" s="55">
        <f>0.04*0.75</f>
        <v>0.03</v>
      </c>
      <c r="I102" s="55">
        <v>0.26</v>
      </c>
      <c r="J102" s="55">
        <v>0.54</v>
      </c>
      <c r="K102" s="55">
        <v>0.36</v>
      </c>
      <c r="L102" s="55">
        <v>0</v>
      </c>
      <c r="M102" s="55">
        <v>223.2</v>
      </c>
      <c r="N102" s="55">
        <v>165.6</v>
      </c>
      <c r="O102" s="55">
        <v>25.2</v>
      </c>
      <c r="P102" s="55">
        <v>0.18</v>
      </c>
      <c r="Q102" s="52">
        <v>0.72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ht="15.75" customHeight="1" x14ac:dyDescent="0.25">
      <c r="A103" s="91"/>
      <c r="B103" s="58"/>
      <c r="C103" s="58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144"/>
    </row>
    <row r="104" spans="1:38" ht="15.75" customHeight="1" x14ac:dyDescent="0.25">
      <c r="A104" s="94"/>
      <c r="B104" s="65" t="s">
        <v>21</v>
      </c>
      <c r="C104" s="57">
        <f>SUM(C98:C103)</f>
        <v>595</v>
      </c>
      <c r="D104" s="57">
        <f t="shared" ref="D104:R104" si="17">SUM(D98:D103)</f>
        <v>33.377819548872182</v>
      </c>
      <c r="E104" s="57">
        <f t="shared" si="17"/>
        <v>23.527007518796996</v>
      </c>
      <c r="F104" s="57">
        <f t="shared" si="17"/>
        <v>85.881353383458645</v>
      </c>
      <c r="G104" s="57">
        <f t="shared" si="17"/>
        <v>688.77975939849614</v>
      </c>
      <c r="H104" s="57">
        <f t="shared" si="17"/>
        <v>0.2119187969924812</v>
      </c>
      <c r="I104" s="57">
        <f t="shared" si="17"/>
        <v>0.72755639097744362</v>
      </c>
      <c r="J104" s="57">
        <f t="shared" si="17"/>
        <v>2.6803759398496241</v>
      </c>
      <c r="K104" s="57">
        <f t="shared" si="17"/>
        <v>1.4299999999999997</v>
      </c>
      <c r="L104" s="57">
        <f t="shared" si="17"/>
        <v>0.42</v>
      </c>
      <c r="M104" s="57">
        <f t="shared" si="17"/>
        <v>601.78917293233076</v>
      </c>
      <c r="N104" s="57">
        <f t="shared" si="17"/>
        <v>574.61609022556388</v>
      </c>
      <c r="O104" s="57">
        <f t="shared" si="17"/>
        <v>87.072781954887219</v>
      </c>
      <c r="P104" s="57">
        <f t="shared" si="17"/>
        <v>2.260075187969925</v>
      </c>
      <c r="Q104" s="57">
        <f t="shared" si="17"/>
        <v>2.2599999999999998</v>
      </c>
      <c r="R104" s="57">
        <f t="shared" si="17"/>
        <v>0</v>
      </c>
      <c r="S104" s="144"/>
    </row>
    <row r="105" spans="1:38" ht="15.75" customHeight="1" x14ac:dyDescent="0.25">
      <c r="A105" s="97"/>
      <c r="B105" s="58" t="s">
        <v>98</v>
      </c>
      <c r="C105" s="58"/>
      <c r="D105" s="59">
        <v>19.25</v>
      </c>
      <c r="E105" s="59">
        <v>19.75</v>
      </c>
      <c r="F105" s="59">
        <v>83.75</v>
      </c>
      <c r="G105" s="59">
        <v>587.5</v>
      </c>
      <c r="H105" s="59">
        <v>0.3</v>
      </c>
      <c r="I105" s="59">
        <v>0.35</v>
      </c>
      <c r="J105" s="59">
        <v>15</v>
      </c>
      <c r="K105" s="59">
        <v>0.17499999999999999</v>
      </c>
      <c r="L105" s="59">
        <v>2.5</v>
      </c>
      <c r="M105" s="59">
        <v>275</v>
      </c>
      <c r="N105" s="59">
        <v>412.5</v>
      </c>
      <c r="O105" s="59">
        <v>62.5</v>
      </c>
      <c r="P105" s="59">
        <v>3</v>
      </c>
      <c r="Q105" s="59">
        <v>2.5</v>
      </c>
      <c r="R105" s="59">
        <v>2.5000000000000001E-2</v>
      </c>
      <c r="S105" s="144"/>
    </row>
    <row r="106" spans="1:38" ht="15.75" customHeight="1" x14ac:dyDescent="0.25">
      <c r="A106" s="97"/>
      <c r="B106" s="193">
        <v>77.400000000000006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144"/>
    </row>
    <row r="107" spans="1:38" s="68" customFormat="1" ht="15.75" customHeight="1" x14ac:dyDescent="0.25">
      <c r="A107" s="181" t="s">
        <v>118</v>
      </c>
      <c r="B107" s="182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A108" s="91"/>
      <c r="B108" s="51" t="s">
        <v>120</v>
      </c>
      <c r="C108" s="51">
        <v>70</v>
      </c>
      <c r="D108" s="52">
        <v>0.48719999999999997</v>
      </c>
      <c r="E108" s="52">
        <v>6.9599999999999995E-2</v>
      </c>
      <c r="F108" s="52">
        <v>1.3223999999999998</v>
      </c>
      <c r="G108" s="52">
        <f>F108*4+E108*9+D108*4</f>
        <v>7.8647999999999989</v>
      </c>
      <c r="H108" s="52">
        <v>2.3199999999999998E-2</v>
      </c>
      <c r="I108" s="52">
        <v>1.1599999999999999E-2</v>
      </c>
      <c r="J108" s="52">
        <v>3.4103999999999997</v>
      </c>
      <c r="K108" s="52">
        <v>0</v>
      </c>
      <c r="L108" s="52">
        <v>6.9599999999999995E-2</v>
      </c>
      <c r="M108" s="52">
        <v>11.831999999999999</v>
      </c>
      <c r="N108" s="52">
        <v>20.88</v>
      </c>
      <c r="O108" s="52">
        <v>9.7439999999999998</v>
      </c>
      <c r="P108" s="52">
        <v>0.34799999999999998</v>
      </c>
      <c r="Q108" s="52">
        <v>0.11899999999999999</v>
      </c>
      <c r="R108" s="52">
        <v>0</v>
      </c>
      <c r="S108" s="144"/>
    </row>
    <row r="109" spans="1:38" s="52" customFormat="1" ht="15.75" customHeight="1" x14ac:dyDescent="0.25">
      <c r="A109" s="91">
        <v>297</v>
      </c>
      <c r="B109" s="51" t="s">
        <v>87</v>
      </c>
      <c r="C109" s="51">
        <f>65</f>
        <v>65</v>
      </c>
      <c r="D109" s="52">
        <v>6.86</v>
      </c>
      <c r="E109" s="52">
        <v>10.24</v>
      </c>
      <c r="F109" s="52">
        <v>4.05</v>
      </c>
      <c r="G109" s="52">
        <f t="shared" ref="G109:G114" si="18">F109*4+E109*9+D109*4</f>
        <v>135.80000000000001</v>
      </c>
      <c r="H109" s="52">
        <v>0.02</v>
      </c>
      <c r="I109" s="52">
        <v>0.06</v>
      </c>
      <c r="J109" s="52">
        <v>0.51</v>
      </c>
      <c r="K109" s="52">
        <v>0.39</v>
      </c>
      <c r="L109" s="52">
        <v>2.4049999999999998</v>
      </c>
      <c r="M109" s="52">
        <v>24.21</v>
      </c>
      <c r="N109" s="52">
        <v>53.55</v>
      </c>
      <c r="O109" s="52">
        <v>7.21</v>
      </c>
      <c r="P109" s="52">
        <v>0.56999999999999995</v>
      </c>
      <c r="Q109" s="52">
        <v>1.99</v>
      </c>
      <c r="R109" s="52">
        <v>0.02</v>
      </c>
      <c r="S109" s="14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49"/>
    </row>
    <row r="110" spans="1:38" s="52" customFormat="1" ht="15.75" customHeight="1" x14ac:dyDescent="0.25">
      <c r="A110" s="98">
        <v>203</v>
      </c>
      <c r="B110" s="61" t="s">
        <v>36</v>
      </c>
      <c r="C110" s="61">
        <v>110</v>
      </c>
      <c r="D110" s="55">
        <v>4.1399999999999997</v>
      </c>
      <c r="E110" s="55">
        <v>5</v>
      </c>
      <c r="F110" s="55">
        <v>23.4</v>
      </c>
      <c r="G110" s="52">
        <f t="shared" si="18"/>
        <v>155.16</v>
      </c>
      <c r="H110" s="55">
        <v>0.04</v>
      </c>
      <c r="I110" s="55">
        <v>8.0000000000000002E-3</v>
      </c>
      <c r="J110" s="55">
        <v>0</v>
      </c>
      <c r="K110" s="55">
        <v>0</v>
      </c>
      <c r="L110" s="55">
        <v>0.56999999999999995</v>
      </c>
      <c r="M110" s="55">
        <v>8.1999999999999993</v>
      </c>
      <c r="N110" s="55">
        <v>27.2</v>
      </c>
      <c r="O110" s="55">
        <v>6.32</v>
      </c>
      <c r="P110" s="55">
        <v>0.62</v>
      </c>
      <c r="Q110" s="52">
        <v>0</v>
      </c>
      <c r="R110" s="52">
        <v>0</v>
      </c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49"/>
    </row>
    <row r="111" spans="1:38" s="52" customFormat="1" ht="15.75" customHeight="1" x14ac:dyDescent="0.25">
      <c r="A111" s="91">
        <v>379</v>
      </c>
      <c r="B111" s="51" t="s">
        <v>66</v>
      </c>
      <c r="C111" s="51">
        <v>200</v>
      </c>
      <c r="D111" s="52">
        <v>2.9</v>
      </c>
      <c r="E111" s="52">
        <v>2.5</v>
      </c>
      <c r="F111" s="52">
        <v>14.7</v>
      </c>
      <c r="G111" s="52">
        <f t="shared" si="18"/>
        <v>92.899999999999991</v>
      </c>
      <c r="H111" s="52">
        <v>0.02</v>
      </c>
      <c r="I111" s="52">
        <v>0.13</v>
      </c>
      <c r="J111" s="52">
        <v>0.6</v>
      </c>
      <c r="K111" s="52">
        <v>0.1</v>
      </c>
      <c r="L111" s="52">
        <v>0.1</v>
      </c>
      <c r="M111" s="52">
        <v>120.3</v>
      </c>
      <c r="N111" s="52">
        <v>90</v>
      </c>
      <c r="O111" s="52">
        <v>14</v>
      </c>
      <c r="P111" s="52">
        <v>0.13</v>
      </c>
      <c r="Q111" s="52">
        <v>0.4</v>
      </c>
      <c r="R111" s="52">
        <v>0</v>
      </c>
      <c r="S111" s="14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49"/>
    </row>
    <row r="112" spans="1:38" s="52" customFormat="1" ht="15.75" customHeight="1" x14ac:dyDescent="0.25">
      <c r="A112" s="91"/>
      <c r="B112" s="51" t="s">
        <v>128</v>
      </c>
      <c r="C112" s="51">
        <v>25</v>
      </c>
      <c r="D112" s="52">
        <v>1.6625000000000001</v>
      </c>
      <c r="E112" s="52">
        <v>0.3</v>
      </c>
      <c r="F112" s="52">
        <v>10.462499999999999</v>
      </c>
      <c r="G112" s="52">
        <f t="shared" si="18"/>
        <v>51.199999999999996</v>
      </c>
      <c r="H112" s="52">
        <v>0.13124999999999998</v>
      </c>
      <c r="I112" s="52">
        <v>8.7499999999999981E-2</v>
      </c>
      <c r="J112" s="52">
        <v>0.17499999999999996</v>
      </c>
      <c r="K112" s="52">
        <v>0</v>
      </c>
      <c r="L112" s="52">
        <v>0.13124999999999998</v>
      </c>
      <c r="M112" s="52">
        <v>31.937499999999996</v>
      </c>
      <c r="N112" s="52">
        <v>54.6875</v>
      </c>
      <c r="O112" s="52">
        <v>17.5</v>
      </c>
      <c r="P112" s="52">
        <v>1.2249999999999999</v>
      </c>
      <c r="Q112" s="52">
        <v>0.3</v>
      </c>
      <c r="R112" s="52">
        <v>0.02</v>
      </c>
      <c r="S112" s="14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49"/>
    </row>
    <row r="113" spans="1:38" s="52" customFormat="1" ht="15.75" customHeight="1" x14ac:dyDescent="0.25">
      <c r="A113" s="99"/>
      <c r="B113" s="51" t="s">
        <v>4</v>
      </c>
      <c r="C113" s="51">
        <v>40</v>
      </c>
      <c r="D113" s="52">
        <f>1.35*2</f>
        <v>2.7</v>
      </c>
      <c r="E113" s="52">
        <f>0.172*2</f>
        <v>0.34399999999999997</v>
      </c>
      <c r="F113" s="52">
        <f>10.03*2</f>
        <v>20.059999999999999</v>
      </c>
      <c r="G113" s="52">
        <f t="shared" si="18"/>
        <v>94.135999999999996</v>
      </c>
      <c r="H113" s="52">
        <v>2.4E-2</v>
      </c>
      <c r="I113" s="52">
        <v>5.0000000000000001E-3</v>
      </c>
      <c r="J113" s="52">
        <v>0</v>
      </c>
      <c r="K113" s="52">
        <v>0</v>
      </c>
      <c r="L113" s="52">
        <v>0.42</v>
      </c>
      <c r="M113" s="52">
        <v>8</v>
      </c>
      <c r="N113" s="52">
        <v>26</v>
      </c>
      <c r="O113" s="52">
        <v>5.6</v>
      </c>
      <c r="P113" s="52">
        <v>0.4</v>
      </c>
      <c r="Q113" s="52">
        <v>0.3</v>
      </c>
      <c r="R113" s="52">
        <v>0</v>
      </c>
      <c r="S113" s="14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91">
        <v>368</v>
      </c>
      <c r="B114" s="51" t="s">
        <v>134</v>
      </c>
      <c r="C114" s="51">
        <v>120</v>
      </c>
      <c r="D114" s="55">
        <f>0.9*1.2</f>
        <v>1.08</v>
      </c>
      <c r="E114" s="55">
        <f>0.1*1.2</f>
        <v>0.12</v>
      </c>
      <c r="F114" s="55">
        <f>9.5*1.2</f>
        <v>11.4</v>
      </c>
      <c r="G114" s="52">
        <f t="shared" si="18"/>
        <v>51</v>
      </c>
      <c r="H114" s="55">
        <v>0.04</v>
      </c>
      <c r="I114" s="55">
        <v>0.01</v>
      </c>
      <c r="J114" s="55">
        <v>5</v>
      </c>
      <c r="K114" s="55">
        <v>0</v>
      </c>
      <c r="L114" s="55">
        <v>0.33</v>
      </c>
      <c r="M114" s="55">
        <v>25</v>
      </c>
      <c r="N114" s="55">
        <v>18.3</v>
      </c>
      <c r="O114" s="55">
        <v>14.16</v>
      </c>
      <c r="P114" s="55">
        <v>0.5</v>
      </c>
      <c r="Q114" s="52">
        <v>0.48</v>
      </c>
      <c r="R114" s="52">
        <v>1.0000000000000001E-5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ht="15.75" customHeight="1" x14ac:dyDescent="0.25">
      <c r="A115" s="91"/>
      <c r="B115" s="51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144"/>
    </row>
    <row r="116" spans="1:38" s="68" customFormat="1" ht="15.75" customHeight="1" x14ac:dyDescent="0.25">
      <c r="A116" s="94"/>
      <c r="B116" s="56" t="s">
        <v>21</v>
      </c>
      <c r="C116" s="57">
        <f>SUM(C108:C114)</f>
        <v>630</v>
      </c>
      <c r="D116" s="57">
        <f t="shared" ref="D116:R116" si="19">SUM(D108:D114)</f>
        <v>19.829700000000003</v>
      </c>
      <c r="E116" s="57">
        <f t="shared" si="19"/>
        <v>18.573600000000003</v>
      </c>
      <c r="F116" s="57">
        <f t="shared" si="19"/>
        <v>85.394899999999993</v>
      </c>
      <c r="G116" s="57">
        <f t="shared" si="19"/>
        <v>588.06079999999997</v>
      </c>
      <c r="H116" s="57">
        <f t="shared" si="19"/>
        <v>0.29844999999999999</v>
      </c>
      <c r="I116" s="57">
        <f t="shared" si="19"/>
        <v>0.31209999999999999</v>
      </c>
      <c r="J116" s="57">
        <f t="shared" si="19"/>
        <v>9.6953999999999994</v>
      </c>
      <c r="K116" s="57">
        <f t="shared" si="19"/>
        <v>0.49</v>
      </c>
      <c r="L116" s="57">
        <f t="shared" si="19"/>
        <v>4.0258499999999993</v>
      </c>
      <c r="M116" s="57">
        <f t="shared" si="19"/>
        <v>229.4795</v>
      </c>
      <c r="N116" s="57">
        <f t="shared" si="19"/>
        <v>290.61750000000001</v>
      </c>
      <c r="O116" s="57">
        <f t="shared" si="19"/>
        <v>74.534000000000006</v>
      </c>
      <c r="P116" s="57">
        <f t="shared" si="19"/>
        <v>3.7929999999999997</v>
      </c>
      <c r="Q116" s="57">
        <f t="shared" si="19"/>
        <v>3.5889999999999995</v>
      </c>
      <c r="R116" s="57">
        <f t="shared" si="19"/>
        <v>4.0010000000000004E-2</v>
      </c>
      <c r="S116" s="14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2"/>
    </row>
    <row r="117" spans="1:38" ht="15.75" customHeight="1" x14ac:dyDescent="0.25">
      <c r="B117" s="58" t="s">
        <v>98</v>
      </c>
      <c r="C117" s="58"/>
      <c r="D117" s="59">
        <v>19.25</v>
      </c>
      <c r="E117" s="59">
        <v>19.75</v>
      </c>
      <c r="F117" s="59">
        <v>83.75</v>
      </c>
      <c r="G117" s="59">
        <v>587.5</v>
      </c>
      <c r="H117" s="59">
        <v>0.3</v>
      </c>
      <c r="I117" s="59">
        <v>0.35</v>
      </c>
      <c r="J117" s="59">
        <v>15</v>
      </c>
      <c r="K117" s="59">
        <v>0.17499999999999999</v>
      </c>
      <c r="L117" s="59">
        <v>2.5</v>
      </c>
      <c r="M117" s="59">
        <v>275</v>
      </c>
      <c r="N117" s="59">
        <v>412.5</v>
      </c>
      <c r="O117" s="59">
        <v>62.5</v>
      </c>
      <c r="P117" s="59">
        <v>3</v>
      </c>
      <c r="Q117" s="59">
        <v>2.5</v>
      </c>
      <c r="R117" s="59">
        <v>2.5000000000000001E-2</v>
      </c>
      <c r="S117" s="144"/>
    </row>
    <row r="118" spans="1:38" ht="35.25" customHeight="1" x14ac:dyDescent="0.25">
      <c r="B118" s="58">
        <v>61.25</v>
      </c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144"/>
    </row>
    <row r="119" spans="1:38" s="46" customFormat="1" ht="15.75" customHeight="1" x14ac:dyDescent="0.25">
      <c r="A119" s="90"/>
      <c r="B119" s="47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S119" s="14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3"/>
    </row>
    <row r="120" spans="1:38" ht="15.75" customHeight="1" x14ac:dyDescent="0.25">
      <c r="A120" s="103"/>
      <c r="B120" s="68"/>
      <c r="D120" s="180" t="s">
        <v>150</v>
      </c>
      <c r="E120" s="180"/>
      <c r="F120" s="180"/>
      <c r="G120" s="177" t="s">
        <v>151</v>
      </c>
      <c r="H120" s="179" t="s">
        <v>152</v>
      </c>
      <c r="I120" s="179"/>
      <c r="J120" s="179"/>
      <c r="K120" s="179"/>
      <c r="L120" s="179"/>
      <c r="M120" s="179" t="s">
        <v>149</v>
      </c>
      <c r="N120" s="179"/>
      <c r="O120" s="179"/>
      <c r="P120" s="179"/>
      <c r="Q120" s="176"/>
      <c r="R120" s="90"/>
      <c r="S120" s="107"/>
    </row>
    <row r="121" spans="1:38" s="46" customFormat="1" ht="43.5" customHeight="1" x14ac:dyDescent="0.25">
      <c r="A121" s="103"/>
      <c r="D121" s="105" t="s">
        <v>0</v>
      </c>
      <c r="E121" s="105" t="s">
        <v>1</v>
      </c>
      <c r="F121" s="105" t="s">
        <v>2</v>
      </c>
      <c r="G121" s="178"/>
      <c r="H121" s="176" t="s">
        <v>41</v>
      </c>
      <c r="I121" s="176" t="s">
        <v>45</v>
      </c>
      <c r="J121" s="176" t="s">
        <v>42</v>
      </c>
      <c r="K121" s="176" t="s">
        <v>43</v>
      </c>
      <c r="L121" s="176" t="s">
        <v>44</v>
      </c>
      <c r="M121" s="105" t="s">
        <v>46</v>
      </c>
      <c r="N121" s="105" t="s">
        <v>47</v>
      </c>
      <c r="O121" s="105" t="s">
        <v>48</v>
      </c>
      <c r="P121" s="105" t="s">
        <v>49</v>
      </c>
      <c r="Q121" s="105" t="s">
        <v>100</v>
      </c>
      <c r="R121" s="105" t="s">
        <v>99</v>
      </c>
      <c r="S121" s="147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3"/>
    </row>
    <row r="122" spans="1:38" s="52" customFormat="1" ht="15.75" customHeight="1" x14ac:dyDescent="0.25">
      <c r="A122" s="103"/>
      <c r="B122" s="46" t="s">
        <v>104</v>
      </c>
      <c r="D122" s="46">
        <v>77</v>
      </c>
      <c r="E122" s="46">
        <v>79</v>
      </c>
      <c r="F122" s="46">
        <v>335</v>
      </c>
      <c r="G122" s="46">
        <v>2350</v>
      </c>
      <c r="H122" s="46">
        <v>1.2</v>
      </c>
      <c r="I122" s="46">
        <v>1.4</v>
      </c>
      <c r="J122" s="46">
        <v>60</v>
      </c>
      <c r="K122" s="46">
        <v>0.7</v>
      </c>
      <c r="L122" s="46">
        <v>10</v>
      </c>
      <c r="M122" s="46">
        <v>1100</v>
      </c>
      <c r="N122" s="46">
        <v>1650</v>
      </c>
      <c r="O122" s="46">
        <v>250</v>
      </c>
      <c r="P122" s="46">
        <v>12</v>
      </c>
      <c r="Q122" s="46">
        <v>10</v>
      </c>
      <c r="R122" s="46">
        <v>0.1</v>
      </c>
      <c r="S122" s="107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49"/>
    </row>
    <row r="123" spans="1:38" s="52" customFormat="1" ht="15.75" customHeight="1" x14ac:dyDescent="0.25">
      <c r="A123" s="103"/>
      <c r="B123" s="72" t="s">
        <v>97</v>
      </c>
      <c r="C123" s="72"/>
      <c r="D123" s="72">
        <f>D122*0.25</f>
        <v>19.25</v>
      </c>
      <c r="E123" s="72">
        <f t="shared" ref="E123:R123" si="20">E122*0.25</f>
        <v>19.75</v>
      </c>
      <c r="F123" s="72">
        <f t="shared" si="20"/>
        <v>83.75</v>
      </c>
      <c r="G123" s="72">
        <f t="shared" si="20"/>
        <v>587.5</v>
      </c>
      <c r="H123" s="72">
        <f t="shared" si="20"/>
        <v>0.3</v>
      </c>
      <c r="I123" s="72">
        <f t="shared" si="20"/>
        <v>0.35</v>
      </c>
      <c r="J123" s="72">
        <f t="shared" si="20"/>
        <v>15</v>
      </c>
      <c r="K123" s="72">
        <f t="shared" si="20"/>
        <v>0.17499999999999999</v>
      </c>
      <c r="L123" s="72">
        <f t="shared" si="20"/>
        <v>2.5</v>
      </c>
      <c r="M123" s="72">
        <f t="shared" si="20"/>
        <v>275</v>
      </c>
      <c r="N123" s="72">
        <f t="shared" si="20"/>
        <v>412.5</v>
      </c>
      <c r="O123" s="72">
        <f t="shared" si="20"/>
        <v>62.5</v>
      </c>
      <c r="P123" s="72">
        <f t="shared" si="20"/>
        <v>3</v>
      </c>
      <c r="Q123" s="72">
        <f t="shared" si="20"/>
        <v>2.5</v>
      </c>
      <c r="R123" s="72">
        <f t="shared" si="20"/>
        <v>2.5000000000000001E-2</v>
      </c>
      <c r="S123" s="14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49"/>
    </row>
    <row r="124" spans="1:38" s="52" customFormat="1" ht="15.75" customHeight="1" x14ac:dyDescent="0.25">
      <c r="A124" s="103"/>
      <c r="B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14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49"/>
    </row>
    <row r="125" spans="1:38" s="62" customFormat="1" ht="15.75" customHeight="1" x14ac:dyDescent="0.25">
      <c r="A125" s="104"/>
      <c r="B125" s="70" t="s">
        <v>101</v>
      </c>
      <c r="C125" s="71"/>
      <c r="D125" s="71">
        <f t="shared" ref="D125:R125" si="21">(D116+D104+D94+D81+D69+D57+D46+D35+D23+D12)/10</f>
        <v>21.660979111749857</v>
      </c>
      <c r="E125" s="71">
        <f t="shared" si="21"/>
        <v>19.649528253376843</v>
      </c>
      <c r="F125" s="71">
        <f t="shared" si="21"/>
        <v>84.85084443469097</v>
      </c>
      <c r="G125" s="71">
        <f t="shared" si="21"/>
        <v>613.05564846615482</v>
      </c>
      <c r="H125" s="71">
        <f t="shared" si="21"/>
        <v>0.38727173741775484</v>
      </c>
      <c r="I125" s="71">
        <f t="shared" si="21"/>
        <v>0.51103673953469764</v>
      </c>
      <c r="J125" s="71">
        <f t="shared" si="21"/>
        <v>19.687315202471716</v>
      </c>
      <c r="K125" s="71">
        <f t="shared" si="21"/>
        <v>1.0261</v>
      </c>
      <c r="L125" s="71">
        <f t="shared" si="21"/>
        <v>4.9329027936808485</v>
      </c>
      <c r="M125" s="71">
        <f t="shared" si="21"/>
        <v>266.29441882403461</v>
      </c>
      <c r="N125" s="71">
        <f t="shared" si="21"/>
        <v>382.36664532697193</v>
      </c>
      <c r="O125" s="71">
        <f t="shared" si="21"/>
        <v>112.31448757270178</v>
      </c>
      <c r="P125" s="71">
        <f t="shared" si="21"/>
        <v>11.179941463647076</v>
      </c>
      <c r="Q125" s="71">
        <f t="shared" si="21"/>
        <v>3.2841800000000001</v>
      </c>
      <c r="R125" s="71">
        <f t="shared" si="21"/>
        <v>3.9103000000000006E-2</v>
      </c>
      <c r="S125" s="146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1"/>
    </row>
    <row r="126" spans="1:38" s="68" customFormat="1" ht="15.75" customHeight="1" x14ac:dyDescent="0.25">
      <c r="A126" s="90"/>
      <c r="B126" s="69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14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2"/>
    </row>
    <row r="127" spans="1:38" s="164" customFormat="1" ht="15.75" customHeight="1" x14ac:dyDescent="0.25">
      <c r="A127" s="159"/>
      <c r="B127" s="160"/>
      <c r="C127" s="106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2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6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54" customFormat="1" ht="15.75" customHeight="1" x14ac:dyDescent="0.25">
      <c r="A149" s="172"/>
      <c r="B149" s="173"/>
    </row>
    <row r="150" spans="1:38" s="154" customFormat="1" ht="15.75" customHeight="1" x14ac:dyDescent="0.25">
      <c r="A150" s="172"/>
      <c r="B150" s="173"/>
    </row>
    <row r="151" spans="1:38" s="154" customFormat="1" ht="15.75" customHeight="1" x14ac:dyDescent="0.25">
      <c r="A151" s="172"/>
      <c r="B151" s="173"/>
    </row>
    <row r="152" spans="1:38" s="154" customFormat="1" ht="15.75" customHeight="1" x14ac:dyDescent="0.25">
      <c r="A152" s="172"/>
      <c r="B152" s="173"/>
    </row>
    <row r="153" spans="1:38" s="154" customFormat="1" ht="15.75" customHeight="1" x14ac:dyDescent="0.25">
      <c r="A153" s="172"/>
      <c r="B153" s="173"/>
    </row>
    <row r="154" spans="1:38" s="154" customFormat="1" ht="15.75" customHeight="1" x14ac:dyDescent="0.25">
      <c r="A154" s="172"/>
      <c r="B154" s="173"/>
    </row>
    <row r="155" spans="1:38" s="154" customFormat="1" ht="15.75" customHeight="1" x14ac:dyDescent="0.25">
      <c r="A155" s="172"/>
      <c r="B155" s="173"/>
    </row>
    <row r="156" spans="1:38" s="154" customFormat="1" ht="15.75" customHeight="1" x14ac:dyDescent="0.25">
      <c r="A156" s="172"/>
      <c r="B156" s="173"/>
    </row>
    <row r="157" spans="1:38" s="154" customFormat="1" ht="15.75" customHeight="1" x14ac:dyDescent="0.25">
      <c r="A157" s="172"/>
      <c r="B157" s="173"/>
    </row>
    <row r="158" spans="1:38" s="171" customFormat="1" ht="15.75" customHeight="1" x14ac:dyDescent="0.25">
      <c r="A158" s="165"/>
      <c r="B158" s="166"/>
      <c r="C158" s="167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9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70"/>
    </row>
    <row r="159" spans="1:38" ht="15.75" customHeight="1" x14ac:dyDescent="0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  <row r="170" spans="4:19" ht="15.75" customHeight="1" x14ac:dyDescent="0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144"/>
    </row>
    <row r="171" spans="4:19" ht="15.75" customHeight="1" x14ac:dyDescent="0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144"/>
    </row>
    <row r="172" spans="4:19" ht="15.75" customHeight="1" x14ac:dyDescent="0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144"/>
    </row>
    <row r="173" spans="4:19" ht="15.75" customHeight="1" x14ac:dyDescent="0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144"/>
    </row>
    <row r="174" spans="4:19" ht="15.75" customHeight="1" x14ac:dyDescent="0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144"/>
    </row>
    <row r="175" spans="4:19" ht="15.75" customHeight="1" x14ac:dyDescent="0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144"/>
    </row>
    <row r="176" spans="4:19" ht="15.75" customHeight="1" x14ac:dyDescent="0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144"/>
    </row>
    <row r="177" spans="4:19" ht="15.75" customHeight="1" x14ac:dyDescent="0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144"/>
    </row>
    <row r="178" spans="4:19" ht="15.75" customHeight="1" x14ac:dyDescent="0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144"/>
    </row>
  </sheetData>
  <mergeCells count="18">
    <mergeCell ref="A60:B60"/>
    <mergeCell ref="A72:B72"/>
    <mergeCell ref="A49:B49"/>
    <mergeCell ref="M4:R4"/>
    <mergeCell ref="D4:F4"/>
    <mergeCell ref="G4:G5"/>
    <mergeCell ref="H4:L4"/>
    <mergeCell ref="A5:B5"/>
    <mergeCell ref="A15:B15"/>
    <mergeCell ref="A26:B26"/>
    <mergeCell ref="A38:B38"/>
    <mergeCell ref="G120:G121"/>
    <mergeCell ref="H120:L120"/>
    <mergeCell ref="M120:P120"/>
    <mergeCell ref="D120:F120"/>
    <mergeCell ref="A84:B84"/>
    <mergeCell ref="A97:B97"/>
    <mergeCell ref="A107:B107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1"/>
      <c r="B114" s="192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2020-08-28T12:06:59Z</dcterms:modified>
</cp:coreProperties>
</file>